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500\FY22_23\"/>
    </mc:Choice>
  </mc:AlternateContent>
  <xr:revisionPtr revIDLastSave="0" documentId="13_ncr:1_{2E88CE6A-167F-4968-BA32-2DAA81B354D9}" xr6:coauthVersionLast="47" xr6:coauthVersionMax="47" xr10:uidLastSave="{00000000-0000-0000-0000-000000000000}"/>
  <bookViews>
    <workbookView xWindow="29235" yWindow="345" windowWidth="28110" windowHeight="14415" tabRatio="947" firstSheet="7" activeTab="7" xr2:uid="{00000000-000D-0000-FFFF-FFFF00000000}"/>
  </bookViews>
  <sheets>
    <sheet name="Setup" sheetId="22" r:id="rId1"/>
    <sheet name="Jan" sheetId="1" r:id="rId2"/>
    <sheet name="Feb" sheetId="14" r:id="rId3"/>
    <sheet name="Mar" sheetId="15" r:id="rId4"/>
    <sheet name="1QTR510" sheetId="2" r:id="rId5"/>
    <sheet name="1QTR511" sheetId="3" r:id="rId6"/>
    <sheet name="Apr" sheetId="4" r:id="rId7"/>
    <sheet name="AS500" sheetId="18" r:id="rId8"/>
  </sheets>
  <definedNames>
    <definedName name="APR">Apr!$B$10:$N$155</definedName>
    <definedName name="AUG" localSheetId="7">'AS500'!$Q$11:$AC$154</definedName>
    <definedName name="AUG">'AS500'!$B$11:$N$154</definedName>
    <definedName name="CASHQTRLY1">'1QTR511'!$B$11:$I$153</definedName>
    <definedName name="CASHQTRLY2">#REF!</definedName>
    <definedName name="CASHQTRLY3">#REF!</definedName>
    <definedName name="CASHQTRLY4">#REF!</definedName>
    <definedName name="DEC">#REF!</definedName>
    <definedName name="FEB" localSheetId="2">Feb!$Q$11:$AC$154</definedName>
    <definedName name="FEB" localSheetId="3">Mar!$Q$11:$AC$154</definedName>
    <definedName name="FEB">Jan!$Q$154:$AC$154</definedName>
    <definedName name="JAN" localSheetId="2">Feb!$B$154:$N$154</definedName>
    <definedName name="JAN" localSheetId="3">Mar!#REF!</definedName>
    <definedName name="JAN">Jan!$B$11:$N$154</definedName>
    <definedName name="JUL" localSheetId="7">'AS500'!#REF!</definedName>
    <definedName name="JUL">#REF!</definedName>
    <definedName name="JUN">#REF!</definedName>
    <definedName name="MAR" localSheetId="2">Feb!$AF$11:$AR$154</definedName>
    <definedName name="MAR" localSheetId="3">Mar!$AF$11:$AR$154</definedName>
    <definedName name="MAR">Mar!$B$11:$N$154</definedName>
    <definedName name="MAY">#REF!</definedName>
    <definedName name="NOV">#REF!</definedName>
    <definedName name="OCT">#REF!</definedName>
    <definedName name="_xlnm.Print_Area" localSheetId="4">'1QTR510'!$A$1:$N$145</definedName>
    <definedName name="_xlnm.Print_Area" localSheetId="5">'1QTR511'!$A$1:$I$153</definedName>
    <definedName name="_xlnm.Print_Area" localSheetId="6">Apr!$A$1:$N$154</definedName>
    <definedName name="_xlnm.Print_Area" localSheetId="7">'AS500'!$A$1:$N$154</definedName>
    <definedName name="_xlnm.Print_Area" localSheetId="2">Feb!$A$1:$N$153</definedName>
    <definedName name="_xlnm.Print_Area" localSheetId="1">Jan!$B$11:$N$154</definedName>
    <definedName name="_xlnm.Print_Area" localSheetId="3">Mar!$A$1:$N$145</definedName>
    <definedName name="_xlnm.Print_Area">Mar!$B$11:$N$154</definedName>
    <definedName name="_xlnm.Print_Titles" localSheetId="4">'1QTR510'!$A:$A,'1QTR510'!$1:$10</definedName>
    <definedName name="_xlnm.Print_Titles" localSheetId="5">'1QTR511'!$A:$A,'1QTR511'!$1:$10</definedName>
    <definedName name="_xlnm.Print_Titles" localSheetId="6">Apr!$A:$A,Apr!$2:$10</definedName>
    <definedName name="_xlnm.Print_Titles" localSheetId="7">'AS500'!$A:$A,'AS500'!$1:$10</definedName>
    <definedName name="_xlnm.Print_Titles" localSheetId="2">Feb!$A:$A,Feb!$1:$10</definedName>
    <definedName name="_xlnm.Print_Titles" localSheetId="1">Jan!$A:$A,Jan!$1:$10</definedName>
    <definedName name="_xlnm.Print_Titles" localSheetId="3">Mar!$A:$A,Mar!$1:$10</definedName>
    <definedName name="_xlnm.Print_Titles">#N/A</definedName>
    <definedName name="QUARTERLY1">'1QTR510'!$B$11:$N$155</definedName>
    <definedName name="QUARTERLY2">#REF!</definedName>
    <definedName name="QUARTERLY3">#REF!</definedName>
    <definedName name="QUARTERLY4">#REF!</definedName>
    <definedName name="SEP" localSheetId="7">'AS500'!$AF$11:$AR$154</definedName>
    <definedName name="SE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7" i="4" l="1"/>
  <c r="N108" i="4"/>
  <c r="N109" i="4"/>
  <c r="I107" i="4"/>
  <c r="I108" i="4"/>
  <c r="B151" i="15"/>
  <c r="B151" i="14"/>
  <c r="D151" i="15" l="1"/>
  <c r="D152" i="15"/>
  <c r="D153" i="15"/>
  <c r="F137" i="2" l="1"/>
  <c r="G137" i="2"/>
  <c r="H137" i="2"/>
  <c r="E137" i="4" s="1"/>
  <c r="J137" i="2"/>
  <c r="N137" i="2" s="1"/>
  <c r="K137" i="15"/>
  <c r="K137" i="4"/>
  <c r="K137" i="14"/>
  <c r="M137" i="14" s="1"/>
  <c r="E137" i="15"/>
  <c r="F137" i="15" s="1"/>
  <c r="E137" i="14"/>
  <c r="F137" i="14" s="1"/>
  <c r="K137" i="1"/>
  <c r="M137" i="1" s="1"/>
  <c r="F137" i="1"/>
  <c r="E139" i="14"/>
  <c r="F139" i="14" s="1"/>
  <c r="I139" i="14" s="1"/>
  <c r="K139" i="14"/>
  <c r="N139" i="14" s="1"/>
  <c r="E139" i="15"/>
  <c r="F139" i="15" s="1"/>
  <c r="I139" i="15" s="1"/>
  <c r="K139" i="15"/>
  <c r="D139" i="2" s="1"/>
  <c r="F139" i="2"/>
  <c r="C139" i="3" s="1"/>
  <c r="G139" i="2"/>
  <c r="H139" i="2"/>
  <c r="E139" i="4" s="1"/>
  <c r="J139" i="2"/>
  <c r="N139" i="2" s="1"/>
  <c r="K139" i="4"/>
  <c r="M139" i="4" s="1"/>
  <c r="F139" i="1"/>
  <c r="H139" i="1" s="1"/>
  <c r="K139" i="1"/>
  <c r="B139" i="2" s="1"/>
  <c r="A5" i="4"/>
  <c r="A5" i="15"/>
  <c r="A5" i="14"/>
  <c r="A5" i="1"/>
  <c r="A6" i="3"/>
  <c r="A6" i="2"/>
  <c r="C2" i="22"/>
  <c r="A3" i="3"/>
  <c r="A2" i="3"/>
  <c r="A3" i="2"/>
  <c r="A2" i="2"/>
  <c r="A4" i="4"/>
  <c r="A3" i="4"/>
  <c r="A2" i="4"/>
  <c r="A4" i="15"/>
  <c r="A3" i="15"/>
  <c r="A2" i="15"/>
  <c r="A4" i="14"/>
  <c r="A3" i="14"/>
  <c r="A2" i="14"/>
  <c r="L153" i="15"/>
  <c r="G153" i="15"/>
  <c r="C153" i="15"/>
  <c r="B153" i="15"/>
  <c r="L152" i="15"/>
  <c r="G152" i="15"/>
  <c r="C152" i="15"/>
  <c r="B152" i="15"/>
  <c r="L151" i="15"/>
  <c r="G151" i="15"/>
  <c r="C151" i="15"/>
  <c r="K149" i="15"/>
  <c r="D149" i="2" s="1"/>
  <c r="D152" i="2" s="1"/>
  <c r="E149" i="15"/>
  <c r="F149" i="15" s="1"/>
  <c r="F152" i="15" s="1"/>
  <c r="K148" i="15"/>
  <c r="M148" i="15" s="1"/>
  <c r="E148" i="15"/>
  <c r="F148" i="15" s="1"/>
  <c r="H148" i="15" s="1"/>
  <c r="K147" i="15"/>
  <c r="N147" i="15" s="1"/>
  <c r="E147" i="15"/>
  <c r="F147" i="15" s="1"/>
  <c r="H147" i="15" s="1"/>
  <c r="K145" i="15"/>
  <c r="N145" i="15" s="1"/>
  <c r="E145" i="15"/>
  <c r="F145" i="15" s="1"/>
  <c r="K144" i="15"/>
  <c r="N144" i="15" s="1"/>
  <c r="E144" i="15"/>
  <c r="F144" i="15" s="1"/>
  <c r="I144" i="15" s="1"/>
  <c r="K143" i="15"/>
  <c r="M143" i="15" s="1"/>
  <c r="E143" i="15"/>
  <c r="F143" i="15" s="1"/>
  <c r="I143" i="15" s="1"/>
  <c r="K142" i="15"/>
  <c r="M142" i="15" s="1"/>
  <c r="E142" i="15"/>
  <c r="F142" i="15" s="1"/>
  <c r="I142" i="15" s="1"/>
  <c r="K141" i="15"/>
  <c r="N141" i="15" s="1"/>
  <c r="E141" i="15"/>
  <c r="F141" i="15" s="1"/>
  <c r="K140" i="15"/>
  <c r="D140" i="2" s="1"/>
  <c r="E140" i="15"/>
  <c r="F140" i="15" s="1"/>
  <c r="H140" i="15" s="1"/>
  <c r="K138" i="15"/>
  <c r="N138" i="15" s="1"/>
  <c r="E138" i="15"/>
  <c r="F138" i="15" s="1"/>
  <c r="H138" i="15" s="1"/>
  <c r="K136" i="15"/>
  <c r="M136" i="15" s="1"/>
  <c r="E136" i="15"/>
  <c r="F136" i="15" s="1"/>
  <c r="H136" i="15" s="1"/>
  <c r="K135" i="15"/>
  <c r="M135" i="15" s="1"/>
  <c r="E135" i="15"/>
  <c r="F135" i="15" s="1"/>
  <c r="H135" i="15" s="1"/>
  <c r="K134" i="15"/>
  <c r="M134" i="15" s="1"/>
  <c r="E134" i="15"/>
  <c r="F134" i="15" s="1"/>
  <c r="H134" i="15" s="1"/>
  <c r="K133" i="15"/>
  <c r="N133" i="15" s="1"/>
  <c r="E133" i="15"/>
  <c r="F133" i="15" s="1"/>
  <c r="H133" i="15" s="1"/>
  <c r="K132" i="15"/>
  <c r="D132" i="2" s="1"/>
  <c r="E132" i="15"/>
  <c r="F132" i="15" s="1"/>
  <c r="H132" i="15" s="1"/>
  <c r="K131" i="15"/>
  <c r="M131" i="15" s="1"/>
  <c r="E131" i="15"/>
  <c r="F131" i="15" s="1"/>
  <c r="I131" i="15" s="1"/>
  <c r="K130" i="15"/>
  <c r="N130" i="15" s="1"/>
  <c r="E130" i="15"/>
  <c r="F130" i="15" s="1"/>
  <c r="I130" i="15" s="1"/>
  <c r="K129" i="15"/>
  <c r="M129" i="15" s="1"/>
  <c r="E129" i="15"/>
  <c r="F129" i="15" s="1"/>
  <c r="H129" i="15" s="1"/>
  <c r="K128" i="15"/>
  <c r="M128" i="15" s="1"/>
  <c r="E128" i="15"/>
  <c r="F128" i="15" s="1"/>
  <c r="I128" i="15" s="1"/>
  <c r="K127" i="15"/>
  <c r="N127" i="15" s="1"/>
  <c r="E127" i="15"/>
  <c r="F127" i="15" s="1"/>
  <c r="H127" i="15" s="1"/>
  <c r="K126" i="15"/>
  <c r="D126" i="2" s="1"/>
  <c r="E126" i="15"/>
  <c r="F126" i="15" s="1"/>
  <c r="H126" i="15" s="1"/>
  <c r="K125" i="15"/>
  <c r="M125" i="15" s="1"/>
  <c r="E125" i="15"/>
  <c r="F125" i="15" s="1"/>
  <c r="K124" i="15"/>
  <c r="D124" i="2" s="1"/>
  <c r="E124" i="15"/>
  <c r="F124" i="15" s="1"/>
  <c r="H124" i="15" s="1"/>
  <c r="K123" i="15"/>
  <c r="N123" i="15" s="1"/>
  <c r="E123" i="15"/>
  <c r="F123" i="15" s="1"/>
  <c r="H123" i="15" s="1"/>
  <c r="K122" i="15"/>
  <c r="E122" i="15"/>
  <c r="F122" i="15" s="1"/>
  <c r="H122" i="15" s="1"/>
  <c r="K121" i="15"/>
  <c r="N121" i="15" s="1"/>
  <c r="E121" i="15"/>
  <c r="F121" i="15" s="1"/>
  <c r="H121" i="15" s="1"/>
  <c r="K120" i="15"/>
  <c r="M120" i="15" s="1"/>
  <c r="E120" i="15"/>
  <c r="F120" i="15" s="1"/>
  <c r="K118" i="15"/>
  <c r="N118" i="15" s="1"/>
  <c r="E118" i="15"/>
  <c r="F118" i="15" s="1"/>
  <c r="I118" i="15" s="1"/>
  <c r="K117" i="15"/>
  <c r="N117" i="15" s="1"/>
  <c r="E117" i="15"/>
  <c r="F117" i="15" s="1"/>
  <c r="I117" i="15" s="1"/>
  <c r="K116" i="15"/>
  <c r="N116" i="15" s="1"/>
  <c r="E116" i="15"/>
  <c r="F116" i="15" s="1"/>
  <c r="H116" i="15" s="1"/>
  <c r="K115" i="15"/>
  <c r="M115" i="15" s="1"/>
  <c r="E115" i="15"/>
  <c r="F115" i="15" s="1"/>
  <c r="I115" i="15" s="1"/>
  <c r="K114" i="15"/>
  <c r="M114" i="15" s="1"/>
  <c r="E114" i="15"/>
  <c r="F114" i="15" s="1"/>
  <c r="K113" i="15"/>
  <c r="D113" i="2" s="1"/>
  <c r="E113" i="15"/>
  <c r="F113" i="15" s="1"/>
  <c r="H113" i="15" s="1"/>
  <c r="K112" i="15"/>
  <c r="N112" i="15" s="1"/>
  <c r="E112" i="15"/>
  <c r="F112" i="15" s="1"/>
  <c r="H112" i="15" s="1"/>
  <c r="K111" i="15"/>
  <c r="N111" i="15" s="1"/>
  <c r="E111" i="15"/>
  <c r="F111" i="15" s="1"/>
  <c r="H111" i="15" s="1"/>
  <c r="K110" i="15"/>
  <c r="N110" i="15" s="1"/>
  <c r="E110" i="15"/>
  <c r="F110" i="15" s="1"/>
  <c r="I110" i="15" s="1"/>
  <c r="K109" i="15"/>
  <c r="E109" i="15"/>
  <c r="F109" i="15" s="1"/>
  <c r="I109" i="15" s="1"/>
  <c r="K108" i="15"/>
  <c r="M108" i="15" s="1"/>
  <c r="E108" i="15"/>
  <c r="F108" i="15" s="1"/>
  <c r="K107" i="15"/>
  <c r="M107" i="15" s="1"/>
  <c r="E107" i="15"/>
  <c r="F107" i="15" s="1"/>
  <c r="H107" i="15" s="1"/>
  <c r="K106" i="15"/>
  <c r="M106" i="15" s="1"/>
  <c r="E106" i="15"/>
  <c r="F106" i="15" s="1"/>
  <c r="K105" i="15"/>
  <c r="N105" i="15" s="1"/>
  <c r="E105" i="15"/>
  <c r="F105" i="15" s="1"/>
  <c r="H105" i="15" s="1"/>
  <c r="K104" i="15"/>
  <c r="E104" i="15"/>
  <c r="F104" i="15" s="1"/>
  <c r="I104" i="15" s="1"/>
  <c r="K103" i="15"/>
  <c r="D103" i="2" s="1"/>
  <c r="E103" i="15"/>
  <c r="F103" i="15" s="1"/>
  <c r="K102" i="15"/>
  <c r="N102" i="15" s="1"/>
  <c r="E102" i="15"/>
  <c r="F102" i="15" s="1"/>
  <c r="H102" i="15" s="1"/>
  <c r="K101" i="15"/>
  <c r="N101" i="15" s="1"/>
  <c r="E101" i="15"/>
  <c r="F101" i="15"/>
  <c r="I101" i="15" s="1"/>
  <c r="K100" i="15"/>
  <c r="D100" i="2" s="1"/>
  <c r="E100" i="15"/>
  <c r="F100" i="15" s="1"/>
  <c r="I100" i="15" s="1"/>
  <c r="K99" i="15"/>
  <c r="N99" i="15" s="1"/>
  <c r="E99" i="15"/>
  <c r="F99" i="15" s="1"/>
  <c r="K98" i="15"/>
  <c r="N98" i="15" s="1"/>
  <c r="E98" i="15"/>
  <c r="F98" i="15" s="1"/>
  <c r="I98" i="15" s="1"/>
  <c r="K97" i="15"/>
  <c r="M97" i="15" s="1"/>
  <c r="E97" i="15"/>
  <c r="F97" i="15" s="1"/>
  <c r="I97" i="15" s="1"/>
  <c r="K96" i="15"/>
  <c r="D96" i="2" s="1"/>
  <c r="E96" i="15"/>
  <c r="F96" i="15" s="1"/>
  <c r="K95" i="15"/>
  <c r="M95" i="15" s="1"/>
  <c r="E95" i="15"/>
  <c r="F95" i="15" s="1"/>
  <c r="H95" i="15" s="1"/>
  <c r="K94" i="15"/>
  <c r="M94" i="15" s="1"/>
  <c r="E94" i="15"/>
  <c r="F94" i="15" s="1"/>
  <c r="I94" i="15" s="1"/>
  <c r="K93" i="15"/>
  <c r="D93" i="2" s="1"/>
  <c r="E93" i="15"/>
  <c r="F93" i="15" s="1"/>
  <c r="H93" i="15" s="1"/>
  <c r="K92" i="15"/>
  <c r="N92" i="15" s="1"/>
  <c r="E92" i="15"/>
  <c r="F92" i="15" s="1"/>
  <c r="I92" i="15" s="1"/>
  <c r="K91" i="15"/>
  <c r="M91" i="15" s="1"/>
  <c r="E91" i="15"/>
  <c r="F91" i="15" s="1"/>
  <c r="I91" i="15" s="1"/>
  <c r="K90" i="15"/>
  <c r="M90" i="15" s="1"/>
  <c r="E90" i="15"/>
  <c r="F90" i="15" s="1"/>
  <c r="I90" i="15" s="1"/>
  <c r="K89" i="15"/>
  <c r="N89" i="15" s="1"/>
  <c r="E89" i="15"/>
  <c r="F89" i="15" s="1"/>
  <c r="H89" i="15" s="1"/>
  <c r="K88" i="15"/>
  <c r="D88" i="2" s="1"/>
  <c r="E88" i="15"/>
  <c r="F88" i="15" s="1"/>
  <c r="H88" i="15" s="1"/>
  <c r="K87" i="15"/>
  <c r="M87" i="15" s="1"/>
  <c r="E87" i="15"/>
  <c r="F87" i="15" s="1"/>
  <c r="I87" i="15" s="1"/>
  <c r="K86" i="15"/>
  <c r="N86" i="15" s="1"/>
  <c r="E86" i="15"/>
  <c r="F86" i="15" s="1"/>
  <c r="I86" i="15" s="1"/>
  <c r="K85" i="15"/>
  <c r="D85" i="2" s="1"/>
  <c r="E85" i="15"/>
  <c r="F85" i="15" s="1"/>
  <c r="I85" i="15" s="1"/>
  <c r="K84" i="15"/>
  <c r="N84" i="15" s="1"/>
  <c r="E84" i="15"/>
  <c r="F84" i="15" s="1"/>
  <c r="I84" i="15" s="1"/>
  <c r="K83" i="15"/>
  <c r="N83" i="15" s="1"/>
  <c r="E83" i="15"/>
  <c r="F83" i="15" s="1"/>
  <c r="K82" i="15"/>
  <c r="N82" i="15" s="1"/>
  <c r="E82" i="15"/>
  <c r="F82" i="15" s="1"/>
  <c r="K81" i="15"/>
  <c r="M81" i="15" s="1"/>
  <c r="E81" i="15"/>
  <c r="F81" i="15" s="1"/>
  <c r="I81" i="15" s="1"/>
  <c r="K80" i="15"/>
  <c r="N80" i="15" s="1"/>
  <c r="E80" i="15"/>
  <c r="F80" i="15" s="1"/>
  <c r="K79" i="15"/>
  <c r="M79" i="15" s="1"/>
  <c r="E79" i="15"/>
  <c r="F79" i="15" s="1"/>
  <c r="K78" i="15"/>
  <c r="N78" i="15" s="1"/>
  <c r="E78" i="15"/>
  <c r="F78" i="15" s="1"/>
  <c r="H78" i="15" s="1"/>
  <c r="K77" i="15"/>
  <c r="M77" i="15" s="1"/>
  <c r="E77" i="15"/>
  <c r="F77" i="15" s="1"/>
  <c r="K76" i="15"/>
  <c r="N76" i="15" s="1"/>
  <c r="E76" i="15"/>
  <c r="F76" i="15" s="1"/>
  <c r="I76" i="15" s="1"/>
  <c r="K75" i="15"/>
  <c r="E75" i="15"/>
  <c r="F75" i="15" s="1"/>
  <c r="I75" i="15" s="1"/>
  <c r="K74" i="15"/>
  <c r="M74" i="15" s="1"/>
  <c r="E74" i="15"/>
  <c r="F74" i="15" s="1"/>
  <c r="I74" i="15" s="1"/>
  <c r="K73" i="15"/>
  <c r="N73" i="15" s="1"/>
  <c r="E73" i="15"/>
  <c r="F73" i="15" s="1"/>
  <c r="I73" i="15" s="1"/>
  <c r="K72" i="15"/>
  <c r="N72" i="15" s="1"/>
  <c r="E72" i="15"/>
  <c r="F72" i="15" s="1"/>
  <c r="I72" i="15" s="1"/>
  <c r="K71" i="15"/>
  <c r="N71" i="15" s="1"/>
  <c r="E71" i="15"/>
  <c r="F71" i="15" s="1"/>
  <c r="I71" i="15" s="1"/>
  <c r="K70" i="15"/>
  <c r="N70" i="15" s="1"/>
  <c r="E70" i="15"/>
  <c r="F70" i="15" s="1"/>
  <c r="H70" i="15" s="1"/>
  <c r="K69" i="15"/>
  <c r="E69" i="15"/>
  <c r="F69" i="15" s="1"/>
  <c r="K68" i="15"/>
  <c r="N68" i="15" s="1"/>
  <c r="E68" i="15"/>
  <c r="F68" i="15" s="1"/>
  <c r="K67" i="15"/>
  <c r="E67" i="15"/>
  <c r="F67" i="15" s="1"/>
  <c r="I67" i="15" s="1"/>
  <c r="K66" i="15"/>
  <c r="D66" i="2" s="1"/>
  <c r="E66" i="15"/>
  <c r="F66" i="15" s="1"/>
  <c r="I66" i="15" s="1"/>
  <c r="K65" i="15"/>
  <c r="M65" i="15" s="1"/>
  <c r="E65" i="15"/>
  <c r="F65" i="15" s="1"/>
  <c r="H65" i="15" s="1"/>
  <c r="K64" i="15"/>
  <c r="M64" i="15" s="1"/>
  <c r="E64" i="15"/>
  <c r="F64" i="15" s="1"/>
  <c r="H64" i="15" s="1"/>
  <c r="K63" i="15"/>
  <c r="N63" i="15" s="1"/>
  <c r="E63" i="15"/>
  <c r="F63" i="15" s="1"/>
  <c r="H63" i="15" s="1"/>
  <c r="K62" i="15"/>
  <c r="M62" i="15" s="1"/>
  <c r="E62" i="15"/>
  <c r="F62" i="15" s="1"/>
  <c r="H62" i="15" s="1"/>
  <c r="K60" i="15"/>
  <c r="E60" i="15"/>
  <c r="F60" i="15" s="1"/>
  <c r="I60" i="15" s="1"/>
  <c r="K59" i="15"/>
  <c r="D59" i="2" s="1"/>
  <c r="E59" i="15"/>
  <c r="F59" i="15" s="1"/>
  <c r="H59" i="15" s="1"/>
  <c r="K58" i="15"/>
  <c r="N58" i="15" s="1"/>
  <c r="E58" i="15"/>
  <c r="F58" i="15" s="1"/>
  <c r="H58" i="15" s="1"/>
  <c r="K57" i="15"/>
  <c r="N57" i="15" s="1"/>
  <c r="E57" i="15"/>
  <c r="F57" i="15" s="1"/>
  <c r="I57" i="15" s="1"/>
  <c r="K56" i="15"/>
  <c r="M56" i="15" s="1"/>
  <c r="E56" i="15"/>
  <c r="F56" i="15" s="1"/>
  <c r="I56" i="15" s="1"/>
  <c r="K55" i="15"/>
  <c r="N55" i="15" s="1"/>
  <c r="E55" i="15"/>
  <c r="F55" i="15" s="1"/>
  <c r="H55" i="15" s="1"/>
  <c r="K54" i="15"/>
  <c r="D54" i="2" s="1"/>
  <c r="E54" i="15"/>
  <c r="F54" i="15" s="1"/>
  <c r="H54" i="15" s="1"/>
  <c r="K53" i="15"/>
  <c r="N53" i="15" s="1"/>
  <c r="E53" i="15"/>
  <c r="F53" i="15" s="1"/>
  <c r="K52" i="15"/>
  <c r="N52" i="15" s="1"/>
  <c r="E52" i="15"/>
  <c r="F52" i="15" s="1"/>
  <c r="I52" i="15" s="1"/>
  <c r="K51" i="15"/>
  <c r="N51" i="15" s="1"/>
  <c r="E51" i="15"/>
  <c r="F51" i="15" s="1"/>
  <c r="I51" i="15" s="1"/>
  <c r="K50" i="15"/>
  <c r="N50" i="15" s="1"/>
  <c r="E50" i="15"/>
  <c r="F50" i="15" s="1"/>
  <c r="H50" i="15" s="1"/>
  <c r="K49" i="15"/>
  <c r="D49" i="2" s="1"/>
  <c r="E49" i="15"/>
  <c r="F49" i="15" s="1"/>
  <c r="I49" i="15" s="1"/>
  <c r="K48" i="15"/>
  <c r="N48" i="15" s="1"/>
  <c r="E48" i="15"/>
  <c r="F48" i="15" s="1"/>
  <c r="I48" i="15" s="1"/>
  <c r="K47" i="15"/>
  <c r="M47" i="15" s="1"/>
  <c r="E47" i="15"/>
  <c r="F47" i="15" s="1"/>
  <c r="K46" i="15"/>
  <c r="N46" i="15" s="1"/>
  <c r="E46" i="15"/>
  <c r="F46" i="15" s="1"/>
  <c r="H46" i="15" s="1"/>
  <c r="K45" i="15"/>
  <c r="D45" i="2" s="1"/>
  <c r="E45" i="15"/>
  <c r="K44" i="15"/>
  <c r="N44" i="15" s="1"/>
  <c r="E44" i="15"/>
  <c r="F44" i="15" s="1"/>
  <c r="H44" i="15" s="1"/>
  <c r="K43" i="15"/>
  <c r="M43" i="15" s="1"/>
  <c r="E43" i="15"/>
  <c r="F43" i="15" s="1"/>
  <c r="I43" i="15" s="1"/>
  <c r="K42" i="15"/>
  <c r="M42" i="15" s="1"/>
  <c r="E42" i="15"/>
  <c r="F42" i="15" s="1"/>
  <c r="I42" i="15" s="1"/>
  <c r="K41" i="15"/>
  <c r="M41" i="15" s="1"/>
  <c r="E41" i="15"/>
  <c r="F41" i="15" s="1"/>
  <c r="I41" i="15" s="1"/>
  <c r="K40" i="15"/>
  <c r="D40" i="2" s="1"/>
  <c r="E40" i="15"/>
  <c r="F40" i="15"/>
  <c r="H40" i="15" s="1"/>
  <c r="K39" i="15"/>
  <c r="N39" i="15" s="1"/>
  <c r="E39" i="15"/>
  <c r="F39" i="15" s="1"/>
  <c r="K38" i="15"/>
  <c r="D38" i="2" s="1"/>
  <c r="E38" i="15"/>
  <c r="F38" i="15" s="1"/>
  <c r="K37" i="15"/>
  <c r="D37" i="2" s="1"/>
  <c r="E37" i="15"/>
  <c r="F37" i="15" s="1"/>
  <c r="H37" i="15" s="1"/>
  <c r="K36" i="15"/>
  <c r="M36" i="15" s="1"/>
  <c r="E36" i="15"/>
  <c r="F36" i="15" s="1"/>
  <c r="I36" i="15" s="1"/>
  <c r="K35" i="15"/>
  <c r="N35" i="15" s="1"/>
  <c r="E35" i="15"/>
  <c r="F35" i="15" s="1"/>
  <c r="H35" i="15" s="1"/>
  <c r="K34" i="15"/>
  <c r="M34" i="15" s="1"/>
  <c r="E34" i="15"/>
  <c r="F34" i="15" s="1"/>
  <c r="H34" i="15" s="1"/>
  <c r="K33" i="15"/>
  <c r="N33" i="15" s="1"/>
  <c r="E33" i="15"/>
  <c r="F33" i="15" s="1"/>
  <c r="K32" i="15"/>
  <c r="N32" i="15" s="1"/>
  <c r="E32" i="15"/>
  <c r="F32" i="15" s="1"/>
  <c r="K31" i="15"/>
  <c r="M31" i="15" s="1"/>
  <c r="E31" i="15"/>
  <c r="F31" i="15" s="1"/>
  <c r="H31" i="15" s="1"/>
  <c r="K30" i="15"/>
  <c r="M30" i="15" s="1"/>
  <c r="E30" i="15"/>
  <c r="F30" i="15" s="1"/>
  <c r="I30" i="15" s="1"/>
  <c r="K29" i="15"/>
  <c r="N29" i="15" s="1"/>
  <c r="E29" i="15"/>
  <c r="F29" i="15" s="1"/>
  <c r="I29" i="15" s="1"/>
  <c r="K28" i="15"/>
  <c r="M28" i="15" s="1"/>
  <c r="E28" i="15"/>
  <c r="F28" i="15" s="1"/>
  <c r="K27" i="15"/>
  <c r="M27" i="15" s="1"/>
  <c r="E27" i="15"/>
  <c r="F27" i="15"/>
  <c r="H27" i="15" s="1"/>
  <c r="K26" i="15"/>
  <c r="D26" i="2" s="1"/>
  <c r="E26" i="15"/>
  <c r="F26" i="15" s="1"/>
  <c r="K25" i="15"/>
  <c r="M25" i="15" s="1"/>
  <c r="E25" i="15"/>
  <c r="F25" i="15" s="1"/>
  <c r="H25" i="15" s="1"/>
  <c r="K24" i="15"/>
  <c r="D24" i="2" s="1"/>
  <c r="E24" i="15"/>
  <c r="F24" i="15" s="1"/>
  <c r="I24" i="15" s="1"/>
  <c r="K23" i="15"/>
  <c r="D23" i="2" s="1"/>
  <c r="E23" i="15"/>
  <c r="F23" i="15" s="1"/>
  <c r="H23" i="15" s="1"/>
  <c r="K22" i="15"/>
  <c r="D22" i="2" s="1"/>
  <c r="E22" i="15"/>
  <c r="F22" i="15" s="1"/>
  <c r="I22" i="15" s="1"/>
  <c r="K21" i="15"/>
  <c r="N21" i="15" s="1"/>
  <c r="E21" i="15"/>
  <c r="F21" i="15" s="1"/>
  <c r="I21" i="15" s="1"/>
  <c r="K20" i="15"/>
  <c r="D20" i="2" s="1"/>
  <c r="E20" i="15"/>
  <c r="F20" i="15" s="1"/>
  <c r="H20" i="15" s="1"/>
  <c r="K19" i="15"/>
  <c r="N19" i="15" s="1"/>
  <c r="E19" i="15"/>
  <c r="F19" i="15" s="1"/>
  <c r="H19" i="15" s="1"/>
  <c r="K18" i="15"/>
  <c r="N18" i="15" s="1"/>
  <c r="E18" i="15"/>
  <c r="F18" i="15" s="1"/>
  <c r="I18" i="15" s="1"/>
  <c r="K17" i="15"/>
  <c r="N17" i="15" s="1"/>
  <c r="E17" i="15"/>
  <c r="F17" i="15" s="1"/>
  <c r="I17" i="15" s="1"/>
  <c r="K16" i="15"/>
  <c r="M16" i="15" s="1"/>
  <c r="E16" i="15"/>
  <c r="F16" i="15" s="1"/>
  <c r="I16" i="15" s="1"/>
  <c r="K15" i="15"/>
  <c r="D15" i="2" s="1"/>
  <c r="E15" i="15"/>
  <c r="F15" i="15" s="1"/>
  <c r="H15" i="15" s="1"/>
  <c r="K14" i="15"/>
  <c r="M14" i="15" s="1"/>
  <c r="E14" i="15"/>
  <c r="F14" i="15" s="1"/>
  <c r="K13" i="15"/>
  <c r="N13" i="15" s="1"/>
  <c r="E13" i="15"/>
  <c r="F13" i="15" s="1"/>
  <c r="H13" i="15" s="1"/>
  <c r="K12" i="15"/>
  <c r="N12" i="15" s="1"/>
  <c r="E12" i="15"/>
  <c r="F12" i="15" s="1"/>
  <c r="L153" i="14"/>
  <c r="G153" i="14"/>
  <c r="D153" i="14"/>
  <c r="C153" i="14"/>
  <c r="B153" i="14"/>
  <c r="L152" i="14"/>
  <c r="G152" i="14"/>
  <c r="D152" i="14"/>
  <c r="C152" i="14"/>
  <c r="B152" i="14"/>
  <c r="L151" i="14"/>
  <c r="G151" i="14"/>
  <c r="D151" i="14"/>
  <c r="C151" i="14"/>
  <c r="K149" i="14"/>
  <c r="K152" i="14" s="1"/>
  <c r="N152" i="14" s="1"/>
  <c r="E149" i="14"/>
  <c r="E152" i="14" s="1"/>
  <c r="K148" i="14"/>
  <c r="N148" i="14" s="1"/>
  <c r="E148" i="14"/>
  <c r="F148" i="14" s="1"/>
  <c r="K147" i="14"/>
  <c r="N147" i="14" s="1"/>
  <c r="E147" i="14"/>
  <c r="F147" i="14" s="1"/>
  <c r="K145" i="14"/>
  <c r="N145" i="14" s="1"/>
  <c r="E145" i="14"/>
  <c r="F145" i="14" s="1"/>
  <c r="I145" i="14" s="1"/>
  <c r="K144" i="14"/>
  <c r="M144" i="14" s="1"/>
  <c r="E144" i="14"/>
  <c r="F144" i="14" s="1"/>
  <c r="K143" i="14"/>
  <c r="C143" i="2" s="1"/>
  <c r="E143" i="14"/>
  <c r="F143" i="14" s="1"/>
  <c r="K142" i="14"/>
  <c r="M142" i="14" s="1"/>
  <c r="E142" i="14"/>
  <c r="F142" i="14" s="1"/>
  <c r="K141" i="14"/>
  <c r="N141" i="14" s="1"/>
  <c r="E141" i="14"/>
  <c r="F141" i="14" s="1"/>
  <c r="K140" i="14"/>
  <c r="M140" i="14" s="1"/>
  <c r="E140" i="14"/>
  <c r="F140" i="14" s="1"/>
  <c r="K138" i="14"/>
  <c r="C138" i="2" s="1"/>
  <c r="E138" i="14"/>
  <c r="F138" i="14" s="1"/>
  <c r="K136" i="14"/>
  <c r="C136" i="2" s="1"/>
  <c r="E136" i="14"/>
  <c r="F136" i="14" s="1"/>
  <c r="K135" i="14"/>
  <c r="N135" i="14" s="1"/>
  <c r="E135" i="14"/>
  <c r="F135" i="14" s="1"/>
  <c r="K134" i="14"/>
  <c r="C134" i="2" s="1"/>
  <c r="E134" i="14"/>
  <c r="F134" i="14" s="1"/>
  <c r="H134" i="14" s="1"/>
  <c r="K133" i="14"/>
  <c r="C133" i="2" s="1"/>
  <c r="E133" i="14"/>
  <c r="F133" i="14" s="1"/>
  <c r="I133" i="14" s="1"/>
  <c r="K132" i="14"/>
  <c r="M132" i="14" s="1"/>
  <c r="E132" i="14"/>
  <c r="F132" i="14" s="1"/>
  <c r="I132" i="14" s="1"/>
  <c r="K131" i="14"/>
  <c r="N131" i="14" s="1"/>
  <c r="E131" i="14"/>
  <c r="F131" i="14" s="1"/>
  <c r="I131" i="14" s="1"/>
  <c r="K130" i="14"/>
  <c r="N130" i="14" s="1"/>
  <c r="E130" i="14"/>
  <c r="F130" i="14" s="1"/>
  <c r="I130" i="14" s="1"/>
  <c r="K129" i="14"/>
  <c r="C129" i="2" s="1"/>
  <c r="E129" i="14"/>
  <c r="F129" i="14" s="1"/>
  <c r="I129" i="14" s="1"/>
  <c r="K128" i="14"/>
  <c r="N128" i="14" s="1"/>
  <c r="E128" i="14"/>
  <c r="F128" i="14" s="1"/>
  <c r="K127" i="14"/>
  <c r="N127" i="14" s="1"/>
  <c r="E127" i="14"/>
  <c r="F127" i="14" s="1"/>
  <c r="H127" i="14" s="1"/>
  <c r="K126" i="14"/>
  <c r="C126" i="2" s="1"/>
  <c r="E126" i="14"/>
  <c r="F126" i="14" s="1"/>
  <c r="H126" i="14" s="1"/>
  <c r="K125" i="14"/>
  <c r="C125" i="2" s="1"/>
  <c r="E125" i="14"/>
  <c r="F125" i="14" s="1"/>
  <c r="I125" i="14" s="1"/>
  <c r="K124" i="14"/>
  <c r="M124" i="14" s="1"/>
  <c r="E124" i="14"/>
  <c r="F124" i="14" s="1"/>
  <c r="K123" i="14"/>
  <c r="N123" i="14" s="1"/>
  <c r="E123" i="14"/>
  <c r="F123" i="14" s="1"/>
  <c r="I123" i="14" s="1"/>
  <c r="K122" i="14"/>
  <c r="N122" i="14" s="1"/>
  <c r="E122" i="14"/>
  <c r="F122" i="14" s="1"/>
  <c r="I122" i="14" s="1"/>
  <c r="K121" i="14"/>
  <c r="N121" i="14" s="1"/>
  <c r="E121" i="14"/>
  <c r="F121" i="14" s="1"/>
  <c r="I121" i="14" s="1"/>
  <c r="K120" i="14"/>
  <c r="N120" i="14" s="1"/>
  <c r="E120" i="14"/>
  <c r="F120" i="14" s="1"/>
  <c r="H120" i="14" s="1"/>
  <c r="K118" i="14"/>
  <c r="M118" i="14" s="1"/>
  <c r="E118" i="14"/>
  <c r="F118" i="14" s="1"/>
  <c r="K117" i="14"/>
  <c r="M117" i="14" s="1"/>
  <c r="E117" i="14"/>
  <c r="F117" i="14" s="1"/>
  <c r="H117" i="14" s="1"/>
  <c r="K116" i="14"/>
  <c r="N116" i="14" s="1"/>
  <c r="E116" i="14"/>
  <c r="F116" i="14" s="1"/>
  <c r="I116" i="14" s="1"/>
  <c r="K115" i="14"/>
  <c r="C115" i="2" s="1"/>
  <c r="E115" i="14"/>
  <c r="F115" i="14" s="1"/>
  <c r="H115" i="14" s="1"/>
  <c r="K114" i="14"/>
  <c r="M114" i="14" s="1"/>
  <c r="E114" i="14"/>
  <c r="F114" i="14" s="1"/>
  <c r="I114" i="14" s="1"/>
  <c r="K113" i="14"/>
  <c r="E113" i="14"/>
  <c r="F113" i="14" s="1"/>
  <c r="I113" i="14" s="1"/>
  <c r="K112" i="14"/>
  <c r="N112" i="14" s="1"/>
  <c r="E112" i="14"/>
  <c r="F112" i="14" s="1"/>
  <c r="K111" i="14"/>
  <c r="N111" i="14" s="1"/>
  <c r="E111" i="14"/>
  <c r="F111" i="14" s="1"/>
  <c r="I111" i="14" s="1"/>
  <c r="K110" i="14"/>
  <c r="C110" i="2" s="1"/>
  <c r="E110" i="14"/>
  <c r="F110" i="14" s="1"/>
  <c r="H110" i="14" s="1"/>
  <c r="K109" i="14"/>
  <c r="N109" i="14" s="1"/>
  <c r="E109" i="14"/>
  <c r="F109" i="14" s="1"/>
  <c r="K108" i="14"/>
  <c r="M108" i="14" s="1"/>
  <c r="E108" i="14"/>
  <c r="F108" i="14" s="1"/>
  <c r="K107" i="14"/>
  <c r="C107" i="2" s="1"/>
  <c r="E107" i="14"/>
  <c r="F107" i="14" s="1"/>
  <c r="K106" i="14"/>
  <c r="N106" i="14" s="1"/>
  <c r="E106" i="14"/>
  <c r="F106" i="14" s="1"/>
  <c r="K105" i="14"/>
  <c r="M105" i="14" s="1"/>
  <c r="E105" i="14"/>
  <c r="F105" i="14" s="1"/>
  <c r="K104" i="14"/>
  <c r="E104" i="14"/>
  <c r="F104" i="14" s="1"/>
  <c r="K103" i="14"/>
  <c r="C103" i="2" s="1"/>
  <c r="E103" i="14"/>
  <c r="F103" i="14" s="1"/>
  <c r="I103" i="14" s="1"/>
  <c r="K102" i="14"/>
  <c r="M102" i="14" s="1"/>
  <c r="E102" i="14"/>
  <c r="F102" i="14" s="1"/>
  <c r="H102" i="14" s="1"/>
  <c r="K101" i="14"/>
  <c r="C101" i="2" s="1"/>
  <c r="E101" i="14"/>
  <c r="F101" i="14" s="1"/>
  <c r="H101" i="14" s="1"/>
  <c r="K100" i="14"/>
  <c r="M100" i="14" s="1"/>
  <c r="E100" i="14"/>
  <c r="F100" i="14" s="1"/>
  <c r="K99" i="14"/>
  <c r="M99" i="14" s="1"/>
  <c r="E99" i="14"/>
  <c r="F99" i="14" s="1"/>
  <c r="I99" i="14" s="1"/>
  <c r="K98" i="14"/>
  <c r="C98" i="2" s="1"/>
  <c r="E98" i="14"/>
  <c r="F98" i="14" s="1"/>
  <c r="H98" i="14" s="1"/>
  <c r="K97" i="14"/>
  <c r="N97" i="14" s="1"/>
  <c r="E97" i="14"/>
  <c r="F97" i="14" s="1"/>
  <c r="K96" i="14"/>
  <c r="C96" i="2" s="1"/>
  <c r="E96" i="14"/>
  <c r="F96" i="14" s="1"/>
  <c r="I96" i="14" s="1"/>
  <c r="K95" i="14"/>
  <c r="C95" i="2" s="1"/>
  <c r="E95" i="14"/>
  <c r="F95" i="14" s="1"/>
  <c r="H95" i="14" s="1"/>
  <c r="K94" i="14"/>
  <c r="C94" i="2" s="1"/>
  <c r="E94" i="14"/>
  <c r="F94" i="14" s="1"/>
  <c r="K93" i="14"/>
  <c r="N93" i="14" s="1"/>
  <c r="E93" i="14"/>
  <c r="F93" i="14" s="1"/>
  <c r="I93" i="14" s="1"/>
  <c r="K92" i="14"/>
  <c r="E92" i="14"/>
  <c r="F92" i="14" s="1"/>
  <c r="K91" i="14"/>
  <c r="N91" i="14" s="1"/>
  <c r="E91" i="14"/>
  <c r="F91" i="14" s="1"/>
  <c r="H91" i="14" s="1"/>
  <c r="K90" i="14"/>
  <c r="E90" i="14"/>
  <c r="F90" i="14" s="1"/>
  <c r="K89" i="14"/>
  <c r="M89" i="14" s="1"/>
  <c r="E89" i="14"/>
  <c r="F89" i="14" s="1"/>
  <c r="I89" i="14" s="1"/>
  <c r="K88" i="14"/>
  <c r="N88" i="14" s="1"/>
  <c r="E88" i="14"/>
  <c r="F88" i="14" s="1"/>
  <c r="I88" i="14" s="1"/>
  <c r="K87" i="14"/>
  <c r="N87" i="14" s="1"/>
  <c r="E87" i="14"/>
  <c r="F87" i="14" s="1"/>
  <c r="I87" i="14" s="1"/>
  <c r="K86" i="14"/>
  <c r="N86" i="14" s="1"/>
  <c r="E86" i="14"/>
  <c r="F86" i="14" s="1"/>
  <c r="K85" i="14"/>
  <c r="N85" i="14" s="1"/>
  <c r="E85" i="14"/>
  <c r="F85" i="14" s="1"/>
  <c r="I85" i="14" s="1"/>
  <c r="K84" i="14"/>
  <c r="N84" i="14" s="1"/>
  <c r="E84" i="14"/>
  <c r="F84" i="14" s="1"/>
  <c r="I84" i="14" s="1"/>
  <c r="K83" i="14"/>
  <c r="M83" i="14" s="1"/>
  <c r="E83" i="14"/>
  <c r="F83" i="14" s="1"/>
  <c r="I83" i="14" s="1"/>
  <c r="K82" i="14"/>
  <c r="N82" i="14" s="1"/>
  <c r="E82" i="14"/>
  <c r="F82" i="14" s="1"/>
  <c r="I82" i="14" s="1"/>
  <c r="K81" i="14"/>
  <c r="C81" i="2" s="1"/>
  <c r="E81" i="14"/>
  <c r="F81" i="14" s="1"/>
  <c r="I81" i="14" s="1"/>
  <c r="K80" i="14"/>
  <c r="N80" i="14" s="1"/>
  <c r="E80" i="14"/>
  <c r="F80" i="14" s="1"/>
  <c r="I80" i="14" s="1"/>
  <c r="K79" i="14"/>
  <c r="M79" i="14" s="1"/>
  <c r="E79" i="14"/>
  <c r="F79" i="14" s="1"/>
  <c r="I79" i="14" s="1"/>
  <c r="K78" i="14"/>
  <c r="C78" i="2" s="1"/>
  <c r="E78" i="14"/>
  <c r="F78" i="14" s="1"/>
  <c r="I78" i="14" s="1"/>
  <c r="K77" i="14"/>
  <c r="M77" i="14" s="1"/>
  <c r="E77" i="14"/>
  <c r="F77" i="14" s="1"/>
  <c r="I77" i="14" s="1"/>
  <c r="K76" i="14"/>
  <c r="N76" i="14" s="1"/>
  <c r="E76" i="14"/>
  <c r="F76" i="14" s="1"/>
  <c r="I76" i="14" s="1"/>
  <c r="K75" i="14"/>
  <c r="N75" i="14" s="1"/>
  <c r="E75" i="14"/>
  <c r="F75" i="14" s="1"/>
  <c r="H75" i="14" s="1"/>
  <c r="K74" i="14"/>
  <c r="C74" i="2" s="1"/>
  <c r="E74" i="14"/>
  <c r="F74" i="14" s="1"/>
  <c r="K73" i="14"/>
  <c r="M73" i="14" s="1"/>
  <c r="E73" i="14"/>
  <c r="F73" i="14" s="1"/>
  <c r="H73" i="14" s="1"/>
  <c r="K72" i="14"/>
  <c r="N72" i="14" s="1"/>
  <c r="E72" i="14"/>
  <c r="F72" i="14" s="1"/>
  <c r="H72" i="14" s="1"/>
  <c r="K71" i="14"/>
  <c r="M71" i="14" s="1"/>
  <c r="E71" i="14"/>
  <c r="F71" i="14" s="1"/>
  <c r="I71" i="14" s="1"/>
  <c r="K70" i="14"/>
  <c r="N70" i="14" s="1"/>
  <c r="E70" i="14"/>
  <c r="F70" i="14" s="1"/>
  <c r="K69" i="14"/>
  <c r="N69" i="14" s="1"/>
  <c r="E69" i="14"/>
  <c r="F69" i="14" s="1"/>
  <c r="I69" i="14" s="1"/>
  <c r="K68" i="14"/>
  <c r="C68" i="2" s="1"/>
  <c r="E68" i="14"/>
  <c r="F68" i="14" s="1"/>
  <c r="I68" i="14" s="1"/>
  <c r="K67" i="14"/>
  <c r="N67" i="14" s="1"/>
  <c r="E67" i="14"/>
  <c r="F67" i="14" s="1"/>
  <c r="H67" i="14" s="1"/>
  <c r="K66" i="14"/>
  <c r="N66" i="14" s="1"/>
  <c r="E66" i="14"/>
  <c r="F66" i="14" s="1"/>
  <c r="H66" i="14" s="1"/>
  <c r="K65" i="14"/>
  <c r="M65" i="14" s="1"/>
  <c r="E65" i="14"/>
  <c r="F65" i="14" s="1"/>
  <c r="I65" i="14" s="1"/>
  <c r="K64" i="14"/>
  <c r="N64" i="14" s="1"/>
  <c r="E64" i="14"/>
  <c r="F64" i="14" s="1"/>
  <c r="H64" i="14" s="1"/>
  <c r="K63" i="14"/>
  <c r="N63" i="14" s="1"/>
  <c r="E63" i="14"/>
  <c r="F63" i="14" s="1"/>
  <c r="H63" i="14" s="1"/>
  <c r="K62" i="14"/>
  <c r="C62" i="2" s="1"/>
  <c r="E62" i="14"/>
  <c r="F62" i="14" s="1"/>
  <c r="K60" i="14"/>
  <c r="N60" i="14" s="1"/>
  <c r="E60" i="14"/>
  <c r="F60" i="14" s="1"/>
  <c r="K59" i="14"/>
  <c r="C59" i="2" s="1"/>
  <c r="E59" i="14"/>
  <c r="F59" i="14" s="1"/>
  <c r="I59" i="14" s="1"/>
  <c r="K58" i="14"/>
  <c r="M58" i="14" s="1"/>
  <c r="E58" i="14"/>
  <c r="F58" i="14" s="1"/>
  <c r="I58" i="14" s="1"/>
  <c r="K57" i="14"/>
  <c r="M57" i="14" s="1"/>
  <c r="E57" i="14"/>
  <c r="F57" i="14" s="1"/>
  <c r="I57" i="14" s="1"/>
  <c r="K56" i="14"/>
  <c r="N56" i="14" s="1"/>
  <c r="E56" i="14"/>
  <c r="F56" i="14" s="1"/>
  <c r="H56" i="14" s="1"/>
  <c r="K55" i="14"/>
  <c r="E55" i="14"/>
  <c r="F55" i="14" s="1"/>
  <c r="K54" i="14"/>
  <c r="N54" i="14" s="1"/>
  <c r="E54" i="14"/>
  <c r="F54" i="14" s="1"/>
  <c r="K53" i="14"/>
  <c r="M53" i="14" s="1"/>
  <c r="E53" i="14"/>
  <c r="F53" i="14" s="1"/>
  <c r="I53" i="14" s="1"/>
  <c r="K52" i="14"/>
  <c r="N52" i="14" s="1"/>
  <c r="E52" i="14"/>
  <c r="F52" i="14" s="1"/>
  <c r="I52" i="14" s="1"/>
  <c r="K51" i="14"/>
  <c r="M51" i="14" s="1"/>
  <c r="E51" i="14"/>
  <c r="F51" i="14" s="1"/>
  <c r="H51" i="14" s="1"/>
  <c r="K50" i="14"/>
  <c r="C50" i="2" s="1"/>
  <c r="E50" i="14"/>
  <c r="F50" i="14" s="1"/>
  <c r="I50" i="14" s="1"/>
  <c r="K49" i="14"/>
  <c r="N49" i="14" s="1"/>
  <c r="E49" i="14"/>
  <c r="F49" i="14" s="1"/>
  <c r="K48" i="14"/>
  <c r="C48" i="2" s="1"/>
  <c r="E48" i="14"/>
  <c r="F48" i="14" s="1"/>
  <c r="K47" i="14"/>
  <c r="M47" i="14" s="1"/>
  <c r="E47" i="14"/>
  <c r="F47" i="14" s="1"/>
  <c r="I47" i="14" s="1"/>
  <c r="K46" i="14"/>
  <c r="C46" i="2" s="1"/>
  <c r="E46" i="14"/>
  <c r="F46" i="14" s="1"/>
  <c r="H46" i="14" s="1"/>
  <c r="K45" i="14"/>
  <c r="C45" i="2" s="1"/>
  <c r="E45" i="14"/>
  <c r="F45" i="14" s="1"/>
  <c r="H45" i="14" s="1"/>
  <c r="K44" i="14"/>
  <c r="N44" i="14" s="1"/>
  <c r="E44" i="14"/>
  <c r="F44" i="14" s="1"/>
  <c r="K43" i="14"/>
  <c r="M43" i="14" s="1"/>
  <c r="E43" i="14"/>
  <c r="F43" i="14" s="1"/>
  <c r="H43" i="14" s="1"/>
  <c r="K42" i="14"/>
  <c r="N42" i="14" s="1"/>
  <c r="E42" i="14"/>
  <c r="F42" i="14" s="1"/>
  <c r="I42" i="14" s="1"/>
  <c r="K41" i="14"/>
  <c r="M41" i="14" s="1"/>
  <c r="E41" i="14"/>
  <c r="F41" i="14" s="1"/>
  <c r="K40" i="14"/>
  <c r="C40" i="2" s="1"/>
  <c r="E40" i="14"/>
  <c r="F40" i="14" s="1"/>
  <c r="K39" i="14"/>
  <c r="M39" i="14" s="1"/>
  <c r="E39" i="14"/>
  <c r="F39" i="14" s="1"/>
  <c r="K38" i="14"/>
  <c r="N38" i="14" s="1"/>
  <c r="E38" i="14"/>
  <c r="F38" i="14" s="1"/>
  <c r="H38" i="14" s="1"/>
  <c r="K37" i="14"/>
  <c r="C37" i="2" s="1"/>
  <c r="E37" i="14"/>
  <c r="F37" i="14" s="1"/>
  <c r="I37" i="14" s="1"/>
  <c r="K36" i="14"/>
  <c r="N36" i="14" s="1"/>
  <c r="E36" i="14"/>
  <c r="F36" i="14" s="1"/>
  <c r="H36" i="14" s="1"/>
  <c r="K35" i="14"/>
  <c r="M35" i="14" s="1"/>
  <c r="E35" i="14"/>
  <c r="F35" i="14" s="1"/>
  <c r="H35" i="14" s="1"/>
  <c r="K34" i="14"/>
  <c r="N34" i="14" s="1"/>
  <c r="E34" i="14"/>
  <c r="F34" i="14" s="1"/>
  <c r="I34" i="14" s="1"/>
  <c r="K33" i="14"/>
  <c r="C33" i="2" s="1"/>
  <c r="E33" i="14"/>
  <c r="F33" i="14" s="1"/>
  <c r="I33" i="14" s="1"/>
  <c r="K32" i="14"/>
  <c r="E32" i="14"/>
  <c r="F32" i="14" s="1"/>
  <c r="K31" i="14"/>
  <c r="M31" i="14" s="1"/>
  <c r="E31" i="14"/>
  <c r="F31" i="14" s="1"/>
  <c r="K30" i="14"/>
  <c r="E30" i="14"/>
  <c r="F30" i="14" s="1"/>
  <c r="I30" i="14" s="1"/>
  <c r="K29" i="14"/>
  <c r="N29" i="14" s="1"/>
  <c r="E29" i="14"/>
  <c r="K28" i="14"/>
  <c r="C28" i="2" s="1"/>
  <c r="E28" i="14"/>
  <c r="F28" i="14" s="1"/>
  <c r="K27" i="14"/>
  <c r="M27" i="14" s="1"/>
  <c r="E27" i="14"/>
  <c r="F27" i="14" s="1"/>
  <c r="H27" i="14" s="1"/>
  <c r="K26" i="14"/>
  <c r="N26" i="14" s="1"/>
  <c r="E26" i="14"/>
  <c r="F26" i="14" s="1"/>
  <c r="I26" i="14" s="1"/>
  <c r="K25" i="14"/>
  <c r="C25" i="2" s="1"/>
  <c r="E25" i="14"/>
  <c r="F25" i="14" s="1"/>
  <c r="H25" i="14" s="1"/>
  <c r="K24" i="14"/>
  <c r="M24" i="14" s="1"/>
  <c r="E24" i="14"/>
  <c r="F24" i="14" s="1"/>
  <c r="I24" i="14" s="1"/>
  <c r="K23" i="14"/>
  <c r="E23" i="14"/>
  <c r="F23" i="14" s="1"/>
  <c r="K22" i="14"/>
  <c r="N22" i="14" s="1"/>
  <c r="E22" i="14"/>
  <c r="F22" i="14" s="1"/>
  <c r="K21" i="14"/>
  <c r="M21" i="14" s="1"/>
  <c r="E21" i="14"/>
  <c r="F21" i="14" s="1"/>
  <c r="I21" i="14" s="1"/>
  <c r="K20" i="14"/>
  <c r="M20" i="14" s="1"/>
  <c r="E20" i="14"/>
  <c r="F20" i="14" s="1"/>
  <c r="H20" i="14" s="1"/>
  <c r="K19" i="14"/>
  <c r="M19" i="14" s="1"/>
  <c r="E19" i="14"/>
  <c r="F19" i="14" s="1"/>
  <c r="K18" i="14"/>
  <c r="M18" i="14" s="1"/>
  <c r="E18" i="14"/>
  <c r="F18" i="14" s="1"/>
  <c r="H18" i="14" s="1"/>
  <c r="K17" i="14"/>
  <c r="M17" i="14" s="1"/>
  <c r="E17" i="14"/>
  <c r="F17" i="14" s="1"/>
  <c r="I17" i="14" s="1"/>
  <c r="K16" i="14"/>
  <c r="C16" i="2" s="1"/>
  <c r="E16" i="14"/>
  <c r="F16" i="14" s="1"/>
  <c r="I16" i="14" s="1"/>
  <c r="K15" i="14"/>
  <c r="N15" i="14" s="1"/>
  <c r="E15" i="14"/>
  <c r="F15" i="14" s="1"/>
  <c r="I15" i="14" s="1"/>
  <c r="K14" i="14"/>
  <c r="M14" i="14" s="1"/>
  <c r="E14" i="14"/>
  <c r="F14" i="14" s="1"/>
  <c r="I14" i="14" s="1"/>
  <c r="K13" i="14"/>
  <c r="M13" i="14" s="1"/>
  <c r="E13" i="14"/>
  <c r="F13" i="14" s="1"/>
  <c r="H13" i="14" s="1"/>
  <c r="K12" i="14"/>
  <c r="C12" i="2" s="1"/>
  <c r="E12" i="14"/>
  <c r="F12" i="14" s="1"/>
  <c r="I12" i="14" s="1"/>
  <c r="D152" i="4"/>
  <c r="D153" i="4"/>
  <c r="D154" i="4"/>
  <c r="E151" i="1"/>
  <c r="E152" i="1"/>
  <c r="E153" i="1"/>
  <c r="K131" i="4"/>
  <c r="M131" i="4" s="1"/>
  <c r="K131" i="1"/>
  <c r="F131" i="2"/>
  <c r="G131" i="2"/>
  <c r="H131" i="2"/>
  <c r="E131" i="4" s="1"/>
  <c r="J131" i="2"/>
  <c r="N131" i="2" s="1"/>
  <c r="F131" i="1"/>
  <c r="H131" i="1" s="1"/>
  <c r="K36" i="4"/>
  <c r="N36" i="4" s="1"/>
  <c r="F60" i="1"/>
  <c r="F59" i="1"/>
  <c r="F58" i="1"/>
  <c r="H58" i="1" s="1"/>
  <c r="F57" i="1"/>
  <c r="F56" i="1"/>
  <c r="I56" i="1" s="1"/>
  <c r="F55" i="1"/>
  <c r="H55" i="1" s="1"/>
  <c r="F54" i="1"/>
  <c r="H54" i="1" s="1"/>
  <c r="F53" i="1"/>
  <c r="F52" i="1"/>
  <c r="H52" i="1" s="1"/>
  <c r="F51" i="1"/>
  <c r="F50" i="1"/>
  <c r="H50" i="1" s="1"/>
  <c r="F49" i="1"/>
  <c r="H49" i="1" s="1"/>
  <c r="F48" i="1"/>
  <c r="H48" i="1" s="1"/>
  <c r="F47" i="1"/>
  <c r="I47" i="1" s="1"/>
  <c r="F46" i="1"/>
  <c r="I46" i="1" s="1"/>
  <c r="F45" i="1"/>
  <c r="I45" i="1" s="1"/>
  <c r="F44" i="1"/>
  <c r="H44" i="1" s="1"/>
  <c r="F43" i="1"/>
  <c r="F42" i="1"/>
  <c r="I42" i="1" s="1"/>
  <c r="F41" i="1"/>
  <c r="H41" i="1" s="1"/>
  <c r="F40" i="1"/>
  <c r="F39" i="1"/>
  <c r="I39" i="1" s="1"/>
  <c r="F38" i="1"/>
  <c r="H38" i="1" s="1"/>
  <c r="F37" i="1"/>
  <c r="H37" i="1" s="1"/>
  <c r="F36" i="1"/>
  <c r="F35" i="1"/>
  <c r="H35" i="1" s="1"/>
  <c r="F34" i="1"/>
  <c r="F33" i="1"/>
  <c r="F32" i="1"/>
  <c r="I32" i="1" s="1"/>
  <c r="F31" i="1"/>
  <c r="H31" i="1" s="1"/>
  <c r="F30" i="1"/>
  <c r="H30" i="1" s="1"/>
  <c r="F29" i="1"/>
  <c r="H29" i="1" s="1"/>
  <c r="F28" i="1"/>
  <c r="I28" i="1" s="1"/>
  <c r="F27" i="1"/>
  <c r="H27" i="1" s="1"/>
  <c r="F26" i="1"/>
  <c r="F25" i="1"/>
  <c r="I25" i="1" s="1"/>
  <c r="F24" i="1"/>
  <c r="I24" i="1" s="1"/>
  <c r="F23" i="1"/>
  <c r="H23" i="1" s="1"/>
  <c r="F22" i="1"/>
  <c r="I22" i="1" s="1"/>
  <c r="F21" i="1"/>
  <c r="H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F13" i="1"/>
  <c r="H13" i="1" s="1"/>
  <c r="F12" i="1"/>
  <c r="I12" i="1" s="1"/>
  <c r="K133" i="4"/>
  <c r="M133" i="4" s="1"/>
  <c r="K134" i="4"/>
  <c r="K135" i="4"/>
  <c r="N135" i="4" s="1"/>
  <c r="K136" i="4"/>
  <c r="F133" i="2"/>
  <c r="G133" i="2"/>
  <c r="H133" i="2"/>
  <c r="E133" i="4" s="1"/>
  <c r="J133" i="2"/>
  <c r="N133" i="2" s="1"/>
  <c r="F134" i="2"/>
  <c r="C134" i="3" s="1"/>
  <c r="G134" i="2"/>
  <c r="H134" i="2"/>
  <c r="E134" i="4" s="1"/>
  <c r="J134" i="2"/>
  <c r="N134" i="2" s="1"/>
  <c r="F135" i="2"/>
  <c r="C135" i="3" s="1"/>
  <c r="G135" i="2"/>
  <c r="H135" i="2"/>
  <c r="E135" i="4" s="1"/>
  <c r="F135" i="4" s="1"/>
  <c r="J135" i="2"/>
  <c r="N135" i="2" s="1"/>
  <c r="F136" i="2"/>
  <c r="L136" i="2" s="1"/>
  <c r="G136" i="2"/>
  <c r="H136" i="2"/>
  <c r="E136" i="4" s="1"/>
  <c r="J136" i="2"/>
  <c r="N136" i="2" s="1"/>
  <c r="K133" i="1"/>
  <c r="M133" i="1" s="1"/>
  <c r="K134" i="1"/>
  <c r="B134" i="2" s="1"/>
  <c r="K135" i="1"/>
  <c r="K136" i="1"/>
  <c r="B136" i="2" s="1"/>
  <c r="F136" i="1"/>
  <c r="I136" i="1" s="1"/>
  <c r="F133" i="1"/>
  <c r="I133" i="1" s="1"/>
  <c r="F134" i="1"/>
  <c r="H134" i="1" s="1"/>
  <c r="J36" i="2"/>
  <c r="N36" i="2" s="1"/>
  <c r="K36" i="1"/>
  <c r="F36" i="2"/>
  <c r="L36" i="2" s="1"/>
  <c r="G36" i="3" s="1"/>
  <c r="G36" i="2"/>
  <c r="H36" i="2"/>
  <c r="E36" i="4" s="1"/>
  <c r="K147" i="4"/>
  <c r="F147" i="2"/>
  <c r="C147" i="3" s="1"/>
  <c r="G147" i="2"/>
  <c r="H147" i="2"/>
  <c r="E147" i="4" s="1"/>
  <c r="J147" i="2"/>
  <c r="N147" i="2" s="1"/>
  <c r="K147" i="1"/>
  <c r="B147" i="2" s="1"/>
  <c r="F147" i="1"/>
  <c r="K62" i="1"/>
  <c r="N62" i="1" s="1"/>
  <c r="K107" i="4"/>
  <c r="K108" i="4"/>
  <c r="M108" i="4" s="1"/>
  <c r="B152" i="4"/>
  <c r="C152" i="4"/>
  <c r="B153" i="4"/>
  <c r="C153" i="4"/>
  <c r="B154" i="4"/>
  <c r="C154" i="4"/>
  <c r="H107" i="2"/>
  <c r="E107" i="4" s="1"/>
  <c r="K107" i="1"/>
  <c r="N107" i="1" s="1"/>
  <c r="F107" i="2"/>
  <c r="L107" i="2" s="1"/>
  <c r="G107" i="2"/>
  <c r="H108" i="2"/>
  <c r="E108" i="4" s="1"/>
  <c r="F108" i="4" s="1"/>
  <c r="J107" i="2"/>
  <c r="N107" i="2" s="1"/>
  <c r="F107" i="1"/>
  <c r="H107" i="1" s="1"/>
  <c r="F62" i="1"/>
  <c r="I62" i="1" s="1"/>
  <c r="F63" i="1"/>
  <c r="H63" i="1" s="1"/>
  <c r="F64" i="1"/>
  <c r="H64" i="1" s="1"/>
  <c r="F65" i="1"/>
  <c r="H65" i="1" s="1"/>
  <c r="F66" i="1"/>
  <c r="I66" i="1" s="1"/>
  <c r="F67" i="1"/>
  <c r="I67" i="1" s="1"/>
  <c r="F68" i="1"/>
  <c r="H68" i="1" s="1"/>
  <c r="F69" i="1"/>
  <c r="F70" i="1"/>
  <c r="F71" i="1"/>
  <c r="H71" i="1" s="1"/>
  <c r="F72" i="1"/>
  <c r="F73" i="1"/>
  <c r="I73" i="1" s="1"/>
  <c r="F74" i="1"/>
  <c r="I74" i="1" s="1"/>
  <c r="F75" i="1"/>
  <c r="I75" i="1" s="1"/>
  <c r="F76" i="1"/>
  <c r="H76" i="1" s="1"/>
  <c r="F77" i="1"/>
  <c r="H77" i="1" s="1"/>
  <c r="F78" i="1"/>
  <c r="F79" i="1"/>
  <c r="I79" i="1" s="1"/>
  <c r="F80" i="1"/>
  <c r="H80" i="1" s="1"/>
  <c r="F81" i="1"/>
  <c r="F82" i="1"/>
  <c r="I82" i="1" s="1"/>
  <c r="F83" i="1"/>
  <c r="I83" i="1" s="1"/>
  <c r="F84" i="1"/>
  <c r="H84" i="1" s="1"/>
  <c r="F85" i="1"/>
  <c r="H85" i="1" s="1"/>
  <c r="F86" i="1"/>
  <c r="I86" i="1" s="1"/>
  <c r="F87" i="1"/>
  <c r="I87" i="1" s="1"/>
  <c r="F88" i="1"/>
  <c r="F89" i="1"/>
  <c r="F90" i="1"/>
  <c r="H90" i="1" s="1"/>
  <c r="F91" i="1"/>
  <c r="I91" i="1" s="1"/>
  <c r="F92" i="1"/>
  <c r="I92" i="1" s="1"/>
  <c r="F93" i="1"/>
  <c r="F94" i="1"/>
  <c r="H94" i="1" s="1"/>
  <c r="F95" i="1"/>
  <c r="H95" i="1" s="1"/>
  <c r="F96" i="1"/>
  <c r="H96" i="1" s="1"/>
  <c r="F97" i="1"/>
  <c r="F98" i="1"/>
  <c r="I98" i="1" s="1"/>
  <c r="F99" i="1"/>
  <c r="H99" i="1" s="1"/>
  <c r="F100" i="1"/>
  <c r="H100" i="1" s="1"/>
  <c r="F101" i="1"/>
  <c r="I101" i="1" s="1"/>
  <c r="F102" i="1"/>
  <c r="F103" i="1"/>
  <c r="F104" i="1"/>
  <c r="I104" i="1" s="1"/>
  <c r="F105" i="1"/>
  <c r="I105" i="1" s="1"/>
  <c r="F106" i="1"/>
  <c r="H106" i="1" s="1"/>
  <c r="F108" i="1"/>
  <c r="F109" i="1"/>
  <c r="I109" i="1" s="1"/>
  <c r="F110" i="1"/>
  <c r="F111" i="1"/>
  <c r="F112" i="1"/>
  <c r="F113" i="1"/>
  <c r="F114" i="1"/>
  <c r="I114" i="1" s="1"/>
  <c r="F115" i="1"/>
  <c r="F116" i="1"/>
  <c r="F117" i="1"/>
  <c r="I117" i="1" s="1"/>
  <c r="F118" i="1"/>
  <c r="I118" i="1" s="1"/>
  <c r="F120" i="1"/>
  <c r="H120" i="1" s="1"/>
  <c r="F121" i="1"/>
  <c r="F122" i="1"/>
  <c r="I122" i="1" s="1"/>
  <c r="F123" i="1"/>
  <c r="I123" i="1" s="1"/>
  <c r="F124" i="1"/>
  <c r="H124" i="1" s="1"/>
  <c r="F125" i="1"/>
  <c r="I125" i="1" s="1"/>
  <c r="F126" i="1"/>
  <c r="I126" i="1" s="1"/>
  <c r="F127" i="1"/>
  <c r="I127" i="1" s="1"/>
  <c r="F128" i="1"/>
  <c r="F129" i="1"/>
  <c r="F130" i="1"/>
  <c r="I130" i="1" s="1"/>
  <c r="F132" i="1"/>
  <c r="H132" i="1" s="1"/>
  <c r="F135" i="1"/>
  <c r="I135" i="1" s="1"/>
  <c r="F138" i="1"/>
  <c r="H138" i="1" s="1"/>
  <c r="F140" i="1"/>
  <c r="I140" i="1" s="1"/>
  <c r="F141" i="1"/>
  <c r="H141" i="1" s="1"/>
  <c r="F142" i="1"/>
  <c r="H142" i="1" s="1"/>
  <c r="F143" i="1"/>
  <c r="F144" i="1"/>
  <c r="I144" i="1" s="1"/>
  <c r="F145" i="1"/>
  <c r="I145" i="1" s="1"/>
  <c r="F148" i="1"/>
  <c r="H148" i="1" s="1"/>
  <c r="F149" i="1"/>
  <c r="I149" i="1" s="1"/>
  <c r="K108" i="1"/>
  <c r="B108" i="2" s="1"/>
  <c r="F108" i="2"/>
  <c r="C108" i="3" s="1"/>
  <c r="J108" i="2"/>
  <c r="N108" i="2" s="1"/>
  <c r="G108" i="2"/>
  <c r="H148" i="2"/>
  <c r="E148" i="4" s="1"/>
  <c r="K148" i="1"/>
  <c r="N148" i="1" s="1"/>
  <c r="F148" i="2"/>
  <c r="C148" i="3" s="1"/>
  <c r="G148" i="2"/>
  <c r="J148" i="2"/>
  <c r="N148" i="2" s="1"/>
  <c r="K138" i="4"/>
  <c r="N138" i="4" s="1"/>
  <c r="K138" i="1"/>
  <c r="M138" i="1" s="1"/>
  <c r="F138" i="2"/>
  <c r="K148" i="4"/>
  <c r="M148" i="4" s="1"/>
  <c r="K12" i="4"/>
  <c r="K12" i="1"/>
  <c r="B12" i="2" s="1"/>
  <c r="K13" i="4"/>
  <c r="K13" i="1"/>
  <c r="B13" i="2" s="1"/>
  <c r="D13" i="2"/>
  <c r="K14" i="4"/>
  <c r="M14" i="4" s="1"/>
  <c r="K14" i="1"/>
  <c r="B14" i="2" s="1"/>
  <c r="K15" i="4"/>
  <c r="N15" i="4" s="1"/>
  <c r="K15" i="1"/>
  <c r="M15" i="1" s="1"/>
  <c r="K16" i="4"/>
  <c r="K16" i="1"/>
  <c r="B16" i="2" s="1"/>
  <c r="K17" i="4"/>
  <c r="N17" i="4" s="1"/>
  <c r="K17" i="1"/>
  <c r="B17" i="2" s="1"/>
  <c r="D17" i="2"/>
  <c r="K18" i="4"/>
  <c r="N18" i="4" s="1"/>
  <c r="K18" i="1"/>
  <c r="M18" i="1" s="1"/>
  <c r="K19" i="4"/>
  <c r="K19" i="1"/>
  <c r="B19" i="2" s="1"/>
  <c r="K20" i="4"/>
  <c r="K20" i="1"/>
  <c r="M20" i="1" s="1"/>
  <c r="K21" i="4"/>
  <c r="M21" i="4" s="1"/>
  <c r="K21" i="1"/>
  <c r="N21" i="1" s="1"/>
  <c r="K22" i="4"/>
  <c r="M22" i="4" s="1"/>
  <c r="K22" i="1"/>
  <c r="B22" i="2" s="1"/>
  <c r="K23" i="4"/>
  <c r="N23" i="4" s="1"/>
  <c r="K23" i="1"/>
  <c r="K24" i="4"/>
  <c r="K24" i="1"/>
  <c r="N24" i="1" s="1"/>
  <c r="K25" i="4"/>
  <c r="M25" i="4" s="1"/>
  <c r="K25" i="1"/>
  <c r="B25" i="2" s="1"/>
  <c r="K26" i="4"/>
  <c r="M26" i="4" s="1"/>
  <c r="K26" i="1"/>
  <c r="B26" i="2" s="1"/>
  <c r="K27" i="4"/>
  <c r="M27" i="4" s="1"/>
  <c r="K27" i="1"/>
  <c r="M27" i="1" s="1"/>
  <c r="D27" i="2"/>
  <c r="K28" i="4"/>
  <c r="K28" i="1"/>
  <c r="K29" i="4"/>
  <c r="M29" i="4" s="1"/>
  <c r="K29" i="1"/>
  <c r="N29" i="1" s="1"/>
  <c r="K30" i="4"/>
  <c r="M30" i="4" s="1"/>
  <c r="K30" i="1"/>
  <c r="K31" i="4"/>
  <c r="M31" i="4" s="1"/>
  <c r="K31" i="1"/>
  <c r="N31" i="1" s="1"/>
  <c r="K32" i="4"/>
  <c r="K32" i="1"/>
  <c r="B32" i="2" s="1"/>
  <c r="K33" i="4"/>
  <c r="M33" i="4" s="1"/>
  <c r="K33" i="1"/>
  <c r="M33" i="1" s="1"/>
  <c r="K34" i="4"/>
  <c r="N34" i="4" s="1"/>
  <c r="K34" i="1"/>
  <c r="K35" i="4"/>
  <c r="M35" i="4" s="1"/>
  <c r="K35" i="1"/>
  <c r="M35" i="1" s="1"/>
  <c r="K37" i="4"/>
  <c r="K37" i="1"/>
  <c r="M37" i="1" s="1"/>
  <c r="K38" i="4"/>
  <c r="M38" i="4" s="1"/>
  <c r="K38" i="1"/>
  <c r="B38" i="2" s="1"/>
  <c r="K39" i="4"/>
  <c r="N39" i="4" s="1"/>
  <c r="K39" i="1"/>
  <c r="N39" i="1" s="1"/>
  <c r="K40" i="4"/>
  <c r="K40" i="1"/>
  <c r="N40" i="1" s="1"/>
  <c r="K41" i="4"/>
  <c r="K41" i="1"/>
  <c r="K42" i="4"/>
  <c r="N42" i="4" s="1"/>
  <c r="K42" i="1"/>
  <c r="M42" i="1" s="1"/>
  <c r="K43" i="4"/>
  <c r="M43" i="4" s="1"/>
  <c r="K43" i="1"/>
  <c r="N43" i="1" s="1"/>
  <c r="K44" i="4"/>
  <c r="K44" i="1"/>
  <c r="B44" i="2" s="1"/>
  <c r="K45" i="4"/>
  <c r="N45" i="4" s="1"/>
  <c r="K45" i="1"/>
  <c r="K46" i="4"/>
  <c r="M46" i="4" s="1"/>
  <c r="K46" i="1"/>
  <c r="M46" i="1" s="1"/>
  <c r="K47" i="4"/>
  <c r="N47" i="4" s="1"/>
  <c r="K47" i="1"/>
  <c r="K48" i="4"/>
  <c r="N48" i="4" s="1"/>
  <c r="K48" i="1"/>
  <c r="K49" i="4"/>
  <c r="K49" i="1"/>
  <c r="N49" i="1" s="1"/>
  <c r="K50" i="4"/>
  <c r="K50" i="1"/>
  <c r="M50" i="1" s="1"/>
  <c r="K51" i="4"/>
  <c r="K51" i="1"/>
  <c r="K52" i="4"/>
  <c r="K52" i="1"/>
  <c r="K53" i="4"/>
  <c r="K53" i="1"/>
  <c r="N53" i="1" s="1"/>
  <c r="K54" i="4"/>
  <c r="M54" i="4" s="1"/>
  <c r="K54" i="1"/>
  <c r="B54" i="2" s="1"/>
  <c r="K55" i="4"/>
  <c r="M55" i="4" s="1"/>
  <c r="K55" i="1"/>
  <c r="K56" i="4"/>
  <c r="M56" i="4" s="1"/>
  <c r="K56" i="1"/>
  <c r="B56" i="2" s="1"/>
  <c r="K57" i="4"/>
  <c r="N57" i="4" s="1"/>
  <c r="K57" i="1"/>
  <c r="K58" i="4"/>
  <c r="M58" i="4" s="1"/>
  <c r="K58" i="1"/>
  <c r="B58" i="2" s="1"/>
  <c r="K59" i="4"/>
  <c r="M59" i="4" s="1"/>
  <c r="K59" i="1"/>
  <c r="M59" i="1" s="1"/>
  <c r="K60" i="4"/>
  <c r="K60" i="1"/>
  <c r="K62" i="4"/>
  <c r="M62" i="4" s="1"/>
  <c r="K63" i="4"/>
  <c r="M63" i="4" s="1"/>
  <c r="K63" i="1"/>
  <c r="N63" i="1" s="1"/>
  <c r="D63" i="2"/>
  <c r="K64" i="4"/>
  <c r="M64" i="4" s="1"/>
  <c r="K64" i="1"/>
  <c r="K65" i="4"/>
  <c r="M65" i="4" s="1"/>
  <c r="K65" i="1"/>
  <c r="N65" i="1" s="1"/>
  <c r="K66" i="4"/>
  <c r="M66" i="4" s="1"/>
  <c r="K66" i="1"/>
  <c r="K67" i="4"/>
  <c r="M67" i="4" s="1"/>
  <c r="K67" i="1"/>
  <c r="N67" i="1" s="1"/>
  <c r="K68" i="4"/>
  <c r="M68" i="4" s="1"/>
  <c r="K68" i="1"/>
  <c r="K69" i="4"/>
  <c r="M69" i="4" s="1"/>
  <c r="K69" i="1"/>
  <c r="K70" i="4"/>
  <c r="K70" i="1"/>
  <c r="K71" i="4"/>
  <c r="K71" i="1"/>
  <c r="M71" i="1" s="1"/>
  <c r="K72" i="4"/>
  <c r="K72" i="1"/>
  <c r="K73" i="4"/>
  <c r="N73" i="4" s="1"/>
  <c r="K73" i="1"/>
  <c r="K74" i="4"/>
  <c r="K74" i="1"/>
  <c r="B74" i="2" s="1"/>
  <c r="K75" i="4"/>
  <c r="M75" i="4" s="1"/>
  <c r="K75" i="1"/>
  <c r="N75" i="1" s="1"/>
  <c r="K76" i="4"/>
  <c r="K76" i="1"/>
  <c r="B76" i="2" s="1"/>
  <c r="K77" i="4"/>
  <c r="M77" i="4" s="1"/>
  <c r="K77" i="1"/>
  <c r="K78" i="4"/>
  <c r="K78" i="1"/>
  <c r="B78" i="2" s="1"/>
  <c r="K79" i="4"/>
  <c r="N79" i="4" s="1"/>
  <c r="K79" i="1"/>
  <c r="K80" i="4"/>
  <c r="N80" i="4" s="1"/>
  <c r="K80" i="1"/>
  <c r="N80" i="1" s="1"/>
  <c r="K81" i="4"/>
  <c r="K81" i="1"/>
  <c r="B81" i="2" s="1"/>
  <c r="K82" i="4"/>
  <c r="M82" i="4" s="1"/>
  <c r="K82" i="1"/>
  <c r="K83" i="4"/>
  <c r="M83" i="4" s="1"/>
  <c r="K83" i="1"/>
  <c r="M83" i="1" s="1"/>
  <c r="K84" i="4"/>
  <c r="K84" i="1"/>
  <c r="M84" i="1" s="1"/>
  <c r="K85" i="4"/>
  <c r="K85" i="1"/>
  <c r="B85" i="2" s="1"/>
  <c r="K86" i="4"/>
  <c r="M86" i="4" s="1"/>
  <c r="K86" i="1"/>
  <c r="K87" i="4"/>
  <c r="K87" i="1"/>
  <c r="B87" i="2" s="1"/>
  <c r="K88" i="4"/>
  <c r="N88" i="4" s="1"/>
  <c r="K88" i="1"/>
  <c r="B88" i="2" s="1"/>
  <c r="K89" i="4"/>
  <c r="M89" i="4" s="1"/>
  <c r="K89" i="1"/>
  <c r="K90" i="4"/>
  <c r="N90" i="4" s="1"/>
  <c r="K90" i="1"/>
  <c r="B90" i="2" s="1"/>
  <c r="K91" i="4"/>
  <c r="M91" i="4" s="1"/>
  <c r="K91" i="1"/>
  <c r="K92" i="4"/>
  <c r="K92" i="1"/>
  <c r="B92" i="2" s="1"/>
  <c r="K93" i="4"/>
  <c r="N93" i="4" s="1"/>
  <c r="K93" i="1"/>
  <c r="N93" i="1" s="1"/>
  <c r="K94" i="4"/>
  <c r="K94" i="1"/>
  <c r="N94" i="1" s="1"/>
  <c r="K95" i="4"/>
  <c r="N95" i="4" s="1"/>
  <c r="K95" i="1"/>
  <c r="K96" i="4"/>
  <c r="K96" i="1"/>
  <c r="K97" i="4"/>
  <c r="K97" i="1"/>
  <c r="N97" i="1" s="1"/>
  <c r="K98" i="4"/>
  <c r="K98" i="1"/>
  <c r="K99" i="4"/>
  <c r="M99" i="4" s="1"/>
  <c r="K99" i="1"/>
  <c r="K100" i="4"/>
  <c r="M100" i="4" s="1"/>
  <c r="K100" i="1"/>
  <c r="K101" i="4"/>
  <c r="M101" i="4" s="1"/>
  <c r="K101" i="1"/>
  <c r="K102" i="4"/>
  <c r="K102" i="1"/>
  <c r="M102" i="1" s="1"/>
  <c r="K103" i="4"/>
  <c r="N103" i="4" s="1"/>
  <c r="K103" i="1"/>
  <c r="K104" i="4"/>
  <c r="N104" i="4" s="1"/>
  <c r="K104" i="1"/>
  <c r="K105" i="4"/>
  <c r="K105" i="1"/>
  <c r="N105" i="1" s="1"/>
  <c r="K106" i="4"/>
  <c r="K106" i="1"/>
  <c r="K109" i="4"/>
  <c r="M109" i="4" s="1"/>
  <c r="K109" i="1"/>
  <c r="B109" i="2" s="1"/>
  <c r="K110" i="4"/>
  <c r="M110" i="4" s="1"/>
  <c r="K110" i="1"/>
  <c r="B110" i="2" s="1"/>
  <c r="K111" i="4"/>
  <c r="M111" i="4" s="1"/>
  <c r="K111" i="1"/>
  <c r="M111" i="1" s="1"/>
  <c r="K112" i="4"/>
  <c r="K112" i="1"/>
  <c r="B112" i="2" s="1"/>
  <c r="K113" i="4"/>
  <c r="K113" i="1"/>
  <c r="B113" i="2" s="1"/>
  <c r="K114" i="4"/>
  <c r="M114" i="4" s="1"/>
  <c r="K114" i="1"/>
  <c r="N114" i="1" s="1"/>
  <c r="K115" i="4"/>
  <c r="N115" i="4" s="1"/>
  <c r="K115" i="1"/>
  <c r="K116" i="4"/>
  <c r="K116" i="1"/>
  <c r="M116" i="1" s="1"/>
  <c r="K117" i="4"/>
  <c r="M117" i="4" s="1"/>
  <c r="K117" i="1"/>
  <c r="B117" i="2" s="1"/>
  <c r="K118" i="4"/>
  <c r="K118" i="1"/>
  <c r="K120" i="4"/>
  <c r="M120" i="4" s="1"/>
  <c r="K120" i="1"/>
  <c r="B120" i="2" s="1"/>
  <c r="K121" i="4"/>
  <c r="K121" i="1"/>
  <c r="M121" i="1" s="1"/>
  <c r="K122" i="4"/>
  <c r="K122" i="1"/>
  <c r="M122" i="1" s="1"/>
  <c r="K123" i="4"/>
  <c r="M123" i="4" s="1"/>
  <c r="K123" i="1"/>
  <c r="M123" i="1" s="1"/>
  <c r="K124" i="4"/>
  <c r="K124" i="1"/>
  <c r="N124" i="1" s="1"/>
  <c r="K125" i="4"/>
  <c r="M125" i="4" s="1"/>
  <c r="K125" i="1"/>
  <c r="N125" i="1" s="1"/>
  <c r="K126" i="4"/>
  <c r="M126" i="4" s="1"/>
  <c r="K126" i="1"/>
  <c r="M126" i="1" s="1"/>
  <c r="K127" i="4"/>
  <c r="K127" i="1"/>
  <c r="M127" i="1" s="1"/>
  <c r="K128" i="4"/>
  <c r="K128" i="1"/>
  <c r="K129" i="4"/>
  <c r="N129" i="4" s="1"/>
  <c r="K129" i="1"/>
  <c r="K130" i="4"/>
  <c r="K130" i="1"/>
  <c r="M130" i="1" s="1"/>
  <c r="D130" i="2"/>
  <c r="K132" i="4"/>
  <c r="M132" i="4" s="1"/>
  <c r="K132" i="1"/>
  <c r="K140" i="4"/>
  <c r="N140" i="4" s="1"/>
  <c r="K140" i="1"/>
  <c r="N140" i="1" s="1"/>
  <c r="K141" i="4"/>
  <c r="K141" i="1"/>
  <c r="N141" i="1" s="1"/>
  <c r="K142" i="4"/>
  <c r="M142" i="4" s="1"/>
  <c r="K142" i="1"/>
  <c r="B142" i="2" s="1"/>
  <c r="K143" i="4"/>
  <c r="M143" i="4" s="1"/>
  <c r="K143" i="1"/>
  <c r="K144" i="4"/>
  <c r="M144" i="4" s="1"/>
  <c r="K144" i="1"/>
  <c r="K145" i="4"/>
  <c r="K145" i="1"/>
  <c r="F12" i="2"/>
  <c r="F13" i="2"/>
  <c r="C13" i="3" s="1"/>
  <c r="F14" i="2"/>
  <c r="C14" i="3" s="1"/>
  <c r="F15" i="2"/>
  <c r="C15" i="3" s="1"/>
  <c r="F16" i="2"/>
  <c r="L16" i="2" s="1"/>
  <c r="G16" i="3" s="1"/>
  <c r="F17" i="2"/>
  <c r="C17" i="3" s="1"/>
  <c r="F18" i="2"/>
  <c r="L18" i="2" s="1"/>
  <c r="F19" i="2"/>
  <c r="L19" i="2" s="1"/>
  <c r="F20" i="2"/>
  <c r="F21" i="2"/>
  <c r="L21" i="2" s="1"/>
  <c r="F22" i="2"/>
  <c r="L22" i="2" s="1"/>
  <c r="F23" i="2"/>
  <c r="C23" i="3" s="1"/>
  <c r="F24" i="2"/>
  <c r="L24" i="2" s="1"/>
  <c r="F25" i="2"/>
  <c r="F26" i="2"/>
  <c r="C26" i="3" s="1"/>
  <c r="F27" i="2"/>
  <c r="C27" i="3" s="1"/>
  <c r="F28" i="2"/>
  <c r="L28" i="2" s="1"/>
  <c r="G28" i="3" s="1"/>
  <c r="F29" i="2"/>
  <c r="L29" i="2" s="1"/>
  <c r="G29" i="3" s="1"/>
  <c r="F30" i="2"/>
  <c r="F31" i="2"/>
  <c r="L31" i="2" s="1"/>
  <c r="F32" i="2"/>
  <c r="C32" i="3" s="1"/>
  <c r="F33" i="2"/>
  <c r="C33" i="3" s="1"/>
  <c r="F34" i="2"/>
  <c r="C34" i="3" s="1"/>
  <c r="F35" i="2"/>
  <c r="L35" i="2" s="1"/>
  <c r="F37" i="2"/>
  <c r="L37" i="2" s="1"/>
  <c r="F38" i="2"/>
  <c r="L38" i="2" s="1"/>
  <c r="F39" i="2"/>
  <c r="C39" i="3" s="1"/>
  <c r="F40" i="2"/>
  <c r="C40" i="3" s="1"/>
  <c r="F41" i="2"/>
  <c r="L41" i="2" s="1"/>
  <c r="F42" i="2"/>
  <c r="L42" i="2" s="1"/>
  <c r="F43" i="2"/>
  <c r="L43" i="2" s="1"/>
  <c r="F44" i="2"/>
  <c r="F45" i="2"/>
  <c r="L45" i="2" s="1"/>
  <c r="F46" i="2"/>
  <c r="F47" i="2"/>
  <c r="L47" i="2" s="1"/>
  <c r="G47" i="3" s="1"/>
  <c r="F48" i="2"/>
  <c r="C48" i="3" s="1"/>
  <c r="F49" i="2"/>
  <c r="C49" i="3" s="1"/>
  <c r="F50" i="2"/>
  <c r="L50" i="2" s="1"/>
  <c r="F51" i="2"/>
  <c r="C51" i="3" s="1"/>
  <c r="F52" i="2"/>
  <c r="F53" i="2"/>
  <c r="C53" i="3" s="1"/>
  <c r="F54" i="2"/>
  <c r="F55" i="2"/>
  <c r="L55" i="2" s="1"/>
  <c r="F56" i="2"/>
  <c r="L56" i="2" s="1"/>
  <c r="F57" i="2"/>
  <c r="C57" i="3" s="1"/>
  <c r="F58" i="2"/>
  <c r="L58" i="2" s="1"/>
  <c r="F59" i="2"/>
  <c r="F60" i="2"/>
  <c r="L60" i="2" s="1"/>
  <c r="G60" i="3" s="1"/>
  <c r="F62" i="2"/>
  <c r="L62" i="2" s="1"/>
  <c r="G62" i="3" s="1"/>
  <c r="F63" i="2"/>
  <c r="L63" i="2" s="1"/>
  <c r="F64" i="2"/>
  <c r="L64" i="2" s="1"/>
  <c r="F65" i="2"/>
  <c r="L65" i="2" s="1"/>
  <c r="F66" i="2"/>
  <c r="L66" i="2" s="1"/>
  <c r="F67" i="2"/>
  <c r="L67" i="2" s="1"/>
  <c r="F68" i="2"/>
  <c r="L68" i="2" s="1"/>
  <c r="F69" i="2"/>
  <c r="F70" i="2"/>
  <c r="C70" i="3" s="1"/>
  <c r="F71" i="2"/>
  <c r="C71" i="3" s="1"/>
  <c r="F72" i="2"/>
  <c r="C72" i="3" s="1"/>
  <c r="F73" i="2"/>
  <c r="C73" i="3" s="1"/>
  <c r="F74" i="2"/>
  <c r="L74" i="2" s="1"/>
  <c r="F75" i="2"/>
  <c r="L75" i="2" s="1"/>
  <c r="G75" i="3" s="1"/>
  <c r="F76" i="2"/>
  <c r="C76" i="3" s="1"/>
  <c r="F77" i="2"/>
  <c r="L77" i="2" s="1"/>
  <c r="F78" i="2"/>
  <c r="F79" i="2"/>
  <c r="C79" i="3" s="1"/>
  <c r="F80" i="2"/>
  <c r="C80" i="3" s="1"/>
  <c r="F81" i="2"/>
  <c r="L81" i="2" s="1"/>
  <c r="G81" i="3" s="1"/>
  <c r="F82" i="2"/>
  <c r="C82" i="3" s="1"/>
  <c r="F83" i="2"/>
  <c r="C83" i="3" s="1"/>
  <c r="F84" i="2"/>
  <c r="L84" i="2" s="1"/>
  <c r="F85" i="2"/>
  <c r="F86" i="2"/>
  <c r="L86" i="2" s="1"/>
  <c r="F87" i="2"/>
  <c r="C87" i="3" s="1"/>
  <c r="F88" i="2"/>
  <c r="C88" i="3" s="1"/>
  <c r="F89" i="2"/>
  <c r="L89" i="2" s="1"/>
  <c r="G89" i="3" s="1"/>
  <c r="F90" i="2"/>
  <c r="L90" i="2" s="1"/>
  <c r="G90" i="3" s="1"/>
  <c r="F91" i="2"/>
  <c r="F92" i="2"/>
  <c r="C92" i="3" s="1"/>
  <c r="F93" i="2"/>
  <c r="C93" i="3" s="1"/>
  <c r="F94" i="2"/>
  <c r="L94" i="2" s="1"/>
  <c r="F95" i="2"/>
  <c r="L95" i="2" s="1"/>
  <c r="G95" i="3" s="1"/>
  <c r="F96" i="2"/>
  <c r="C96" i="3" s="1"/>
  <c r="F97" i="2"/>
  <c r="C97" i="3" s="1"/>
  <c r="F98" i="2"/>
  <c r="C98" i="3" s="1"/>
  <c r="F99" i="2"/>
  <c r="F100" i="2"/>
  <c r="L100" i="2" s="1"/>
  <c r="F101" i="2"/>
  <c r="L101" i="2" s="1"/>
  <c r="F102" i="2"/>
  <c r="C102" i="3" s="1"/>
  <c r="F103" i="2"/>
  <c r="C103" i="3" s="1"/>
  <c r="F104" i="2"/>
  <c r="F105" i="2"/>
  <c r="L105" i="2" s="1"/>
  <c r="F106" i="2"/>
  <c r="F109" i="2"/>
  <c r="L109" i="2" s="1"/>
  <c r="G109" i="3" s="1"/>
  <c r="F110" i="2"/>
  <c r="F111" i="2"/>
  <c r="C111" i="3" s="1"/>
  <c r="F112" i="2"/>
  <c r="F113" i="2"/>
  <c r="F114" i="2"/>
  <c r="F115" i="2"/>
  <c r="C115" i="3" s="1"/>
  <c r="F116" i="2"/>
  <c r="F117" i="2"/>
  <c r="L117" i="2" s="1"/>
  <c r="F118" i="2"/>
  <c r="F120" i="2"/>
  <c r="C120" i="3" s="1"/>
  <c r="F121" i="2"/>
  <c r="L121" i="2" s="1"/>
  <c r="G121" i="3" s="1"/>
  <c r="F122" i="2"/>
  <c r="L122" i="2" s="1"/>
  <c r="F123" i="2"/>
  <c r="C123" i="3" s="1"/>
  <c r="F124" i="2"/>
  <c r="L124" i="2" s="1"/>
  <c r="G124" i="3" s="1"/>
  <c r="F125" i="2"/>
  <c r="C125" i="3" s="1"/>
  <c r="F126" i="2"/>
  <c r="F127" i="2"/>
  <c r="L127" i="2" s="1"/>
  <c r="G127" i="3" s="1"/>
  <c r="F128" i="2"/>
  <c r="F129" i="2"/>
  <c r="L129" i="2" s="1"/>
  <c r="F130" i="2"/>
  <c r="L130" i="2" s="1"/>
  <c r="G130" i="3" s="1"/>
  <c r="F132" i="2"/>
  <c r="L132" i="2" s="1"/>
  <c r="G132" i="3" s="1"/>
  <c r="F140" i="2"/>
  <c r="C140" i="3" s="1"/>
  <c r="F141" i="2"/>
  <c r="L141" i="2" s="1"/>
  <c r="F142" i="2"/>
  <c r="L142" i="2" s="1"/>
  <c r="F143" i="2"/>
  <c r="L143" i="2" s="1"/>
  <c r="F144" i="2"/>
  <c r="L144" i="2" s="1"/>
  <c r="F145" i="2"/>
  <c r="C145" i="3" s="1"/>
  <c r="H12" i="2"/>
  <c r="E12" i="4" s="1"/>
  <c r="F12" i="4" s="1"/>
  <c r="H12" i="4" s="1"/>
  <c r="G12" i="2"/>
  <c r="H13" i="2"/>
  <c r="E13" i="4" s="1"/>
  <c r="F13" i="4" s="1"/>
  <c r="G13" i="2"/>
  <c r="H14" i="2"/>
  <c r="E14" i="4" s="1"/>
  <c r="F14" i="4" s="1"/>
  <c r="H14" i="4" s="1"/>
  <c r="G14" i="2"/>
  <c r="H15" i="2"/>
  <c r="E15" i="4" s="1"/>
  <c r="F15" i="4" s="1"/>
  <c r="H15" i="4" s="1"/>
  <c r="G15" i="2"/>
  <c r="H16" i="2"/>
  <c r="E16" i="4" s="1"/>
  <c r="G16" i="2"/>
  <c r="H17" i="2"/>
  <c r="E17" i="4" s="1"/>
  <c r="F17" i="4" s="1"/>
  <c r="H17" i="4" s="1"/>
  <c r="G17" i="2"/>
  <c r="H18" i="2"/>
  <c r="E18" i="4" s="1"/>
  <c r="F18" i="4" s="1"/>
  <c r="G18" i="2"/>
  <c r="H19" i="2"/>
  <c r="E19" i="4" s="1"/>
  <c r="G19" i="2"/>
  <c r="H20" i="2"/>
  <c r="E20" i="4" s="1"/>
  <c r="F20" i="4" s="1"/>
  <c r="H20" i="4" s="1"/>
  <c r="G20" i="2"/>
  <c r="H21" i="2"/>
  <c r="E21" i="4" s="1"/>
  <c r="G21" i="2"/>
  <c r="H22" i="2"/>
  <c r="G22" i="2"/>
  <c r="H23" i="2"/>
  <c r="E23" i="4" s="1"/>
  <c r="G23" i="2"/>
  <c r="H24" i="2"/>
  <c r="E24" i="4" s="1"/>
  <c r="G24" i="2"/>
  <c r="H25" i="2"/>
  <c r="E25" i="4" s="1"/>
  <c r="G25" i="2"/>
  <c r="H26" i="2"/>
  <c r="E26" i="4" s="1"/>
  <c r="G26" i="2"/>
  <c r="H27" i="2"/>
  <c r="E27" i="4" s="1"/>
  <c r="G27" i="2"/>
  <c r="H28" i="2"/>
  <c r="E28" i="4" s="1"/>
  <c r="F28" i="4" s="1"/>
  <c r="G28" i="2"/>
  <c r="H29" i="2"/>
  <c r="E29" i="4" s="1"/>
  <c r="F29" i="4" s="1"/>
  <c r="G29" i="2"/>
  <c r="H30" i="2"/>
  <c r="E30" i="4" s="1"/>
  <c r="G30" i="2"/>
  <c r="H31" i="2"/>
  <c r="E31" i="4" s="1"/>
  <c r="G31" i="2"/>
  <c r="H32" i="2"/>
  <c r="E32" i="4" s="1"/>
  <c r="F32" i="4" s="1"/>
  <c r="H32" i="4" s="1"/>
  <c r="G32" i="2"/>
  <c r="H33" i="2"/>
  <c r="E33" i="4" s="1"/>
  <c r="G33" i="2"/>
  <c r="H34" i="2"/>
  <c r="E34" i="4" s="1"/>
  <c r="G34" i="2"/>
  <c r="H35" i="2"/>
  <c r="E35" i="4" s="1"/>
  <c r="G35" i="2"/>
  <c r="H37" i="2"/>
  <c r="E37" i="4" s="1"/>
  <c r="F37" i="4" s="1"/>
  <c r="I37" i="4" s="1"/>
  <c r="G37" i="2"/>
  <c r="H38" i="2"/>
  <c r="E38" i="4" s="1"/>
  <c r="G38" i="2"/>
  <c r="H39" i="2"/>
  <c r="E39" i="4" s="1"/>
  <c r="G39" i="2"/>
  <c r="H40" i="2"/>
  <c r="E40" i="4" s="1"/>
  <c r="G40" i="2"/>
  <c r="H41" i="2"/>
  <c r="E41" i="4" s="1"/>
  <c r="F41" i="4" s="1"/>
  <c r="I41" i="4" s="1"/>
  <c r="G41" i="2"/>
  <c r="H42" i="2"/>
  <c r="E42" i="4" s="1"/>
  <c r="F42" i="4" s="1"/>
  <c r="I42" i="4" s="1"/>
  <c r="G42" i="2"/>
  <c r="H43" i="2"/>
  <c r="E43" i="4" s="1"/>
  <c r="G43" i="2"/>
  <c r="H44" i="2"/>
  <c r="E44" i="4" s="1"/>
  <c r="G44" i="2"/>
  <c r="H45" i="2"/>
  <c r="E45" i="4" s="1"/>
  <c r="G45" i="2"/>
  <c r="H46" i="2"/>
  <c r="E46" i="4" s="1"/>
  <c r="F46" i="4" s="1"/>
  <c r="G46" i="2"/>
  <c r="H47" i="2"/>
  <c r="E47" i="4" s="1"/>
  <c r="F47" i="4" s="1"/>
  <c r="H47" i="4" s="1"/>
  <c r="G47" i="2"/>
  <c r="H48" i="2"/>
  <c r="E48" i="4" s="1"/>
  <c r="F48" i="4" s="1"/>
  <c r="G48" i="2"/>
  <c r="H49" i="2"/>
  <c r="E49" i="4" s="1"/>
  <c r="G49" i="2"/>
  <c r="H50" i="2"/>
  <c r="E50" i="4" s="1"/>
  <c r="G50" i="2"/>
  <c r="H51" i="2"/>
  <c r="E51" i="4" s="1"/>
  <c r="G51" i="2"/>
  <c r="H52" i="2"/>
  <c r="E52" i="4" s="1"/>
  <c r="G52" i="2"/>
  <c r="H53" i="2"/>
  <c r="E53" i="4" s="1"/>
  <c r="G53" i="2"/>
  <c r="H54" i="2"/>
  <c r="E54" i="4" s="1"/>
  <c r="F54" i="4" s="1"/>
  <c r="I54" i="4" s="1"/>
  <c r="G54" i="2"/>
  <c r="H55" i="2"/>
  <c r="E55" i="4" s="1"/>
  <c r="G55" i="2"/>
  <c r="H56" i="2"/>
  <c r="E56" i="4" s="1"/>
  <c r="G56" i="2"/>
  <c r="H57" i="2"/>
  <c r="E57" i="4" s="1"/>
  <c r="F57" i="4" s="1"/>
  <c r="G57" i="2"/>
  <c r="H58" i="2"/>
  <c r="E58" i="4" s="1"/>
  <c r="G58" i="2"/>
  <c r="H59" i="2"/>
  <c r="E59" i="4" s="1"/>
  <c r="G59" i="2"/>
  <c r="H60" i="2"/>
  <c r="E60" i="4" s="1"/>
  <c r="F60" i="4" s="1"/>
  <c r="G60" i="2"/>
  <c r="H62" i="2"/>
  <c r="E62" i="4" s="1"/>
  <c r="F62" i="4" s="1"/>
  <c r="I62" i="4" s="1"/>
  <c r="G62" i="2"/>
  <c r="H63" i="2"/>
  <c r="E63" i="4" s="1"/>
  <c r="G63" i="2"/>
  <c r="H64" i="2"/>
  <c r="E64" i="4" s="1"/>
  <c r="G64" i="2"/>
  <c r="H65" i="2"/>
  <c r="E65" i="4" s="1"/>
  <c r="F65" i="4" s="1"/>
  <c r="G65" i="2"/>
  <c r="H66" i="2"/>
  <c r="E66" i="4" s="1"/>
  <c r="F66" i="4" s="1"/>
  <c r="G66" i="2"/>
  <c r="H67" i="2"/>
  <c r="E67" i="4" s="1"/>
  <c r="G67" i="2"/>
  <c r="H68" i="2"/>
  <c r="E68" i="4" s="1"/>
  <c r="G68" i="2"/>
  <c r="H69" i="2"/>
  <c r="E69" i="4" s="1"/>
  <c r="G69" i="2"/>
  <c r="H70" i="2"/>
  <c r="E70" i="4" s="1"/>
  <c r="G70" i="2"/>
  <c r="H71" i="2"/>
  <c r="E71" i="4" s="1"/>
  <c r="G71" i="2"/>
  <c r="H72" i="2"/>
  <c r="E72" i="4" s="1"/>
  <c r="G72" i="2"/>
  <c r="H73" i="2"/>
  <c r="E73" i="4" s="1"/>
  <c r="G73" i="2"/>
  <c r="H74" i="2"/>
  <c r="E74" i="4" s="1"/>
  <c r="G74" i="2"/>
  <c r="H75" i="2"/>
  <c r="E75" i="4" s="1"/>
  <c r="F75" i="4" s="1"/>
  <c r="G75" i="2"/>
  <c r="H76" i="2"/>
  <c r="E76" i="4" s="1"/>
  <c r="G76" i="2"/>
  <c r="H77" i="2"/>
  <c r="E77" i="4" s="1"/>
  <c r="G77" i="2"/>
  <c r="H78" i="2"/>
  <c r="E78" i="4" s="1"/>
  <c r="G78" i="2"/>
  <c r="H79" i="2"/>
  <c r="E79" i="4" s="1"/>
  <c r="F79" i="4" s="1"/>
  <c r="I79" i="4" s="1"/>
  <c r="G79" i="2"/>
  <c r="H80" i="2"/>
  <c r="E80" i="4" s="1"/>
  <c r="G80" i="2"/>
  <c r="H81" i="2"/>
  <c r="E81" i="4" s="1"/>
  <c r="G81" i="2"/>
  <c r="H82" i="2"/>
  <c r="E82" i="4" s="1"/>
  <c r="F82" i="4" s="1"/>
  <c r="I82" i="4" s="1"/>
  <c r="G82" i="2"/>
  <c r="H83" i="2"/>
  <c r="E83" i="4" s="1"/>
  <c r="F83" i="4" s="1"/>
  <c r="G83" i="2"/>
  <c r="H84" i="2"/>
  <c r="E84" i="4" s="1"/>
  <c r="F84" i="4" s="1"/>
  <c r="I84" i="4" s="1"/>
  <c r="G84" i="2"/>
  <c r="H85" i="2"/>
  <c r="E85" i="4" s="1"/>
  <c r="G85" i="2"/>
  <c r="H86" i="2"/>
  <c r="E86" i="4" s="1"/>
  <c r="G86" i="2"/>
  <c r="H87" i="2"/>
  <c r="E87" i="4" s="1"/>
  <c r="G87" i="2"/>
  <c r="H88" i="2"/>
  <c r="G88" i="2"/>
  <c r="H89" i="2"/>
  <c r="E89" i="4" s="1"/>
  <c r="G89" i="2"/>
  <c r="H90" i="2"/>
  <c r="E90" i="4" s="1"/>
  <c r="G90" i="2"/>
  <c r="H91" i="2"/>
  <c r="E91" i="4" s="1"/>
  <c r="G91" i="2"/>
  <c r="H92" i="2"/>
  <c r="E92" i="4" s="1"/>
  <c r="G92" i="2"/>
  <c r="H93" i="2"/>
  <c r="E93" i="4" s="1"/>
  <c r="G93" i="2"/>
  <c r="H94" i="2"/>
  <c r="E94" i="4" s="1"/>
  <c r="G94" i="2"/>
  <c r="H95" i="2"/>
  <c r="E95" i="4" s="1"/>
  <c r="G95" i="2"/>
  <c r="H96" i="2"/>
  <c r="E96" i="4" s="1"/>
  <c r="G96" i="2"/>
  <c r="H97" i="2"/>
  <c r="E97" i="4" s="1"/>
  <c r="G97" i="2"/>
  <c r="H98" i="2"/>
  <c r="E98" i="4" s="1"/>
  <c r="G98" i="2"/>
  <c r="H99" i="2"/>
  <c r="E99" i="4" s="1"/>
  <c r="F99" i="4" s="1"/>
  <c r="I99" i="4" s="1"/>
  <c r="G99" i="2"/>
  <c r="H100" i="2"/>
  <c r="G100" i="2"/>
  <c r="H101" i="2"/>
  <c r="E101" i="4" s="1"/>
  <c r="G101" i="2"/>
  <c r="H102" i="2"/>
  <c r="E102" i="4" s="1"/>
  <c r="F102" i="4" s="1"/>
  <c r="I102" i="4" s="1"/>
  <c r="G102" i="2"/>
  <c r="H103" i="2"/>
  <c r="E103" i="4" s="1"/>
  <c r="G103" i="2"/>
  <c r="H104" i="2"/>
  <c r="E104" i="4" s="1"/>
  <c r="G104" i="2"/>
  <c r="H105" i="2"/>
  <c r="E105" i="4" s="1"/>
  <c r="G105" i="2"/>
  <c r="H106" i="2"/>
  <c r="E106" i="4" s="1"/>
  <c r="G106" i="2"/>
  <c r="H109" i="2"/>
  <c r="E109" i="4" s="1"/>
  <c r="G109" i="2"/>
  <c r="H110" i="2"/>
  <c r="E110" i="4" s="1"/>
  <c r="G110" i="2"/>
  <c r="H111" i="2"/>
  <c r="E111" i="4" s="1"/>
  <c r="G111" i="2"/>
  <c r="H112" i="2"/>
  <c r="E112" i="4" s="1"/>
  <c r="G112" i="2"/>
  <c r="H113" i="2"/>
  <c r="E113" i="4" s="1"/>
  <c r="F113" i="4" s="1"/>
  <c r="I113" i="4" s="1"/>
  <c r="G113" i="2"/>
  <c r="H114" i="2"/>
  <c r="E114" i="4" s="1"/>
  <c r="F114" i="4" s="1"/>
  <c r="G114" i="2"/>
  <c r="H115" i="2"/>
  <c r="E115" i="4" s="1"/>
  <c r="F115" i="4" s="1"/>
  <c r="G115" i="2"/>
  <c r="H116" i="2"/>
  <c r="E116" i="4" s="1"/>
  <c r="G116" i="2"/>
  <c r="H117" i="2"/>
  <c r="E117" i="4" s="1"/>
  <c r="G117" i="2"/>
  <c r="H118" i="2"/>
  <c r="E118" i="4" s="1"/>
  <c r="G118" i="2"/>
  <c r="H120" i="2"/>
  <c r="E120" i="4" s="1"/>
  <c r="G120" i="2"/>
  <c r="H121" i="2"/>
  <c r="E121" i="4" s="1"/>
  <c r="F121" i="4" s="1"/>
  <c r="G121" i="2"/>
  <c r="H122" i="2"/>
  <c r="E122" i="4" s="1"/>
  <c r="G122" i="2"/>
  <c r="H123" i="2"/>
  <c r="E123" i="4" s="1"/>
  <c r="G123" i="2"/>
  <c r="H124" i="2"/>
  <c r="E124" i="4" s="1"/>
  <c r="G124" i="2"/>
  <c r="H125" i="2"/>
  <c r="E125" i="4" s="1"/>
  <c r="G125" i="2"/>
  <c r="H126" i="2"/>
  <c r="E126" i="4" s="1"/>
  <c r="G126" i="2"/>
  <c r="H127" i="2"/>
  <c r="E127" i="4" s="1"/>
  <c r="G127" i="2"/>
  <c r="H128" i="2"/>
  <c r="E128" i="4" s="1"/>
  <c r="G128" i="2"/>
  <c r="H129" i="2"/>
  <c r="E129" i="4" s="1"/>
  <c r="G129" i="2"/>
  <c r="H130" i="2"/>
  <c r="E130" i="4" s="1"/>
  <c r="G130" i="2"/>
  <c r="H132" i="2"/>
  <c r="E132" i="4" s="1"/>
  <c r="G132" i="2"/>
  <c r="H138" i="2"/>
  <c r="E138" i="4" s="1"/>
  <c r="G138" i="2"/>
  <c r="H140" i="2"/>
  <c r="E140" i="4" s="1"/>
  <c r="F140" i="4" s="1"/>
  <c r="I140" i="4" s="1"/>
  <c r="G140" i="2"/>
  <c r="H141" i="2"/>
  <c r="E141" i="4" s="1"/>
  <c r="G141" i="2"/>
  <c r="H142" i="2"/>
  <c r="E142" i="4" s="1"/>
  <c r="F142" i="4" s="1"/>
  <c r="H142" i="4" s="1"/>
  <c r="G142" i="2"/>
  <c r="H143" i="2"/>
  <c r="E143" i="4" s="1"/>
  <c r="G143" i="2"/>
  <c r="H144" i="2"/>
  <c r="E144" i="4" s="1"/>
  <c r="F144" i="4" s="1"/>
  <c r="I144" i="4" s="1"/>
  <c r="G144" i="2"/>
  <c r="H145" i="2"/>
  <c r="E145" i="4" s="1"/>
  <c r="G145" i="2"/>
  <c r="J12" i="2"/>
  <c r="N12" i="2" s="1"/>
  <c r="J13" i="2"/>
  <c r="N13" i="2" s="1"/>
  <c r="J14" i="2"/>
  <c r="N14" i="2" s="1"/>
  <c r="J15" i="2"/>
  <c r="N15" i="2" s="1"/>
  <c r="J16" i="2"/>
  <c r="N16" i="2" s="1"/>
  <c r="J17" i="2"/>
  <c r="J18" i="2"/>
  <c r="N18" i="2" s="1"/>
  <c r="J19" i="2"/>
  <c r="N19" i="2" s="1"/>
  <c r="J20" i="2"/>
  <c r="N20" i="2" s="1"/>
  <c r="J21" i="2"/>
  <c r="N21" i="2" s="1"/>
  <c r="J22" i="2"/>
  <c r="N22" i="2" s="1"/>
  <c r="J23" i="2"/>
  <c r="N23" i="2" s="1"/>
  <c r="J24" i="2"/>
  <c r="N24" i="2" s="1"/>
  <c r="J25" i="2"/>
  <c r="N25" i="2" s="1"/>
  <c r="J26" i="2"/>
  <c r="N26" i="2" s="1"/>
  <c r="J27" i="2"/>
  <c r="N27" i="2" s="1"/>
  <c r="J28" i="2"/>
  <c r="N28" i="2" s="1"/>
  <c r="J29" i="2"/>
  <c r="N29" i="2" s="1"/>
  <c r="J30" i="2"/>
  <c r="N30" i="2" s="1"/>
  <c r="J31" i="2"/>
  <c r="N31" i="2" s="1"/>
  <c r="J32" i="2"/>
  <c r="N32" i="2" s="1"/>
  <c r="J33" i="2"/>
  <c r="N33" i="2" s="1"/>
  <c r="J34" i="2"/>
  <c r="N34" i="2" s="1"/>
  <c r="J35" i="2"/>
  <c r="N35" i="2" s="1"/>
  <c r="J37" i="2"/>
  <c r="N37" i="2" s="1"/>
  <c r="J38" i="2"/>
  <c r="N38" i="2" s="1"/>
  <c r="J39" i="2"/>
  <c r="N39" i="2" s="1"/>
  <c r="J40" i="2"/>
  <c r="N40" i="2" s="1"/>
  <c r="J41" i="2"/>
  <c r="N41" i="2" s="1"/>
  <c r="J42" i="2"/>
  <c r="N42" i="2" s="1"/>
  <c r="J43" i="2"/>
  <c r="N43" i="2" s="1"/>
  <c r="J44" i="2"/>
  <c r="N44" i="2" s="1"/>
  <c r="J45" i="2"/>
  <c r="N45" i="2" s="1"/>
  <c r="J46" i="2"/>
  <c r="N46" i="2" s="1"/>
  <c r="J47" i="2"/>
  <c r="N47" i="2" s="1"/>
  <c r="J48" i="2"/>
  <c r="N48" i="2" s="1"/>
  <c r="J49" i="2"/>
  <c r="N49" i="2" s="1"/>
  <c r="J50" i="2"/>
  <c r="N50" i="2" s="1"/>
  <c r="J51" i="2"/>
  <c r="N51" i="2" s="1"/>
  <c r="J52" i="2"/>
  <c r="N52" i="2" s="1"/>
  <c r="J53" i="2"/>
  <c r="N53" i="2" s="1"/>
  <c r="J54" i="2"/>
  <c r="N54" i="2" s="1"/>
  <c r="J55" i="2"/>
  <c r="N55" i="2" s="1"/>
  <c r="J56" i="2"/>
  <c r="N56" i="2" s="1"/>
  <c r="J57" i="2"/>
  <c r="N57" i="2" s="1"/>
  <c r="J58" i="2"/>
  <c r="N58" i="2" s="1"/>
  <c r="J59" i="2"/>
  <c r="N59" i="2" s="1"/>
  <c r="J60" i="2"/>
  <c r="N60" i="2" s="1"/>
  <c r="J62" i="2"/>
  <c r="N62" i="2" s="1"/>
  <c r="J63" i="2"/>
  <c r="N63" i="2" s="1"/>
  <c r="J64" i="2"/>
  <c r="N64" i="2" s="1"/>
  <c r="J65" i="2"/>
  <c r="N65" i="2" s="1"/>
  <c r="J66" i="2"/>
  <c r="N66" i="2" s="1"/>
  <c r="J67" i="2"/>
  <c r="N67" i="2" s="1"/>
  <c r="J68" i="2"/>
  <c r="N68" i="2" s="1"/>
  <c r="J69" i="2"/>
  <c r="N69" i="2" s="1"/>
  <c r="J70" i="2"/>
  <c r="N70" i="2" s="1"/>
  <c r="J71" i="2"/>
  <c r="N71" i="2" s="1"/>
  <c r="J72" i="2"/>
  <c r="N72" i="2" s="1"/>
  <c r="J73" i="2"/>
  <c r="N73" i="2" s="1"/>
  <c r="J74" i="2"/>
  <c r="N74" i="2" s="1"/>
  <c r="J75" i="2"/>
  <c r="N75" i="2" s="1"/>
  <c r="J76" i="2"/>
  <c r="N76" i="2" s="1"/>
  <c r="J77" i="2"/>
  <c r="N77" i="2" s="1"/>
  <c r="J78" i="2"/>
  <c r="N78" i="2" s="1"/>
  <c r="J79" i="2"/>
  <c r="N79" i="2" s="1"/>
  <c r="J80" i="2"/>
  <c r="N80" i="2" s="1"/>
  <c r="J81" i="2"/>
  <c r="N81" i="2" s="1"/>
  <c r="J82" i="2"/>
  <c r="N82" i="2" s="1"/>
  <c r="J83" i="2"/>
  <c r="N83" i="2" s="1"/>
  <c r="J84" i="2"/>
  <c r="N84" i="2" s="1"/>
  <c r="J85" i="2"/>
  <c r="N85" i="2" s="1"/>
  <c r="J86" i="2"/>
  <c r="N86" i="2" s="1"/>
  <c r="J87" i="2"/>
  <c r="N87" i="2" s="1"/>
  <c r="J88" i="2"/>
  <c r="N88" i="2" s="1"/>
  <c r="J89" i="2"/>
  <c r="N89" i="2" s="1"/>
  <c r="J90" i="2"/>
  <c r="N90" i="2" s="1"/>
  <c r="J91" i="2"/>
  <c r="N91" i="2" s="1"/>
  <c r="J92" i="2"/>
  <c r="N92" i="2" s="1"/>
  <c r="J93" i="2"/>
  <c r="N93" i="2" s="1"/>
  <c r="J94" i="2"/>
  <c r="N94" i="2" s="1"/>
  <c r="J95" i="2"/>
  <c r="N95" i="2" s="1"/>
  <c r="J96" i="2"/>
  <c r="N96" i="2" s="1"/>
  <c r="J97" i="2"/>
  <c r="N97" i="2" s="1"/>
  <c r="J98" i="2"/>
  <c r="N98" i="2" s="1"/>
  <c r="J99" i="2"/>
  <c r="N99" i="2" s="1"/>
  <c r="J100" i="2"/>
  <c r="N100" i="2" s="1"/>
  <c r="J101" i="2"/>
  <c r="N101" i="2" s="1"/>
  <c r="J102" i="2"/>
  <c r="N102" i="2" s="1"/>
  <c r="J103" i="2"/>
  <c r="N103" i="2" s="1"/>
  <c r="J104" i="2"/>
  <c r="N104" i="2" s="1"/>
  <c r="J105" i="2"/>
  <c r="N105" i="2" s="1"/>
  <c r="J106" i="2"/>
  <c r="N106" i="2" s="1"/>
  <c r="J109" i="2"/>
  <c r="N109" i="2" s="1"/>
  <c r="J110" i="2"/>
  <c r="N110" i="2" s="1"/>
  <c r="J111" i="2"/>
  <c r="N111" i="2" s="1"/>
  <c r="J112" i="2"/>
  <c r="N112" i="2" s="1"/>
  <c r="J113" i="2"/>
  <c r="N113" i="2" s="1"/>
  <c r="J114" i="2"/>
  <c r="N114" i="2" s="1"/>
  <c r="J115" i="2"/>
  <c r="N115" i="2" s="1"/>
  <c r="J116" i="2"/>
  <c r="N116" i="2" s="1"/>
  <c r="J117" i="2"/>
  <c r="N117" i="2" s="1"/>
  <c r="J118" i="2"/>
  <c r="N118" i="2" s="1"/>
  <c r="J120" i="2"/>
  <c r="N120" i="2" s="1"/>
  <c r="J121" i="2"/>
  <c r="N121" i="2" s="1"/>
  <c r="J122" i="2"/>
  <c r="N122" i="2" s="1"/>
  <c r="J123" i="2"/>
  <c r="N123" i="2" s="1"/>
  <c r="J124" i="2"/>
  <c r="N124" i="2" s="1"/>
  <c r="J125" i="2"/>
  <c r="N125" i="2" s="1"/>
  <c r="J126" i="2"/>
  <c r="N126" i="2" s="1"/>
  <c r="J127" i="2"/>
  <c r="N127" i="2" s="1"/>
  <c r="J128" i="2"/>
  <c r="N128" i="2" s="1"/>
  <c r="J129" i="2"/>
  <c r="N129" i="2" s="1"/>
  <c r="J130" i="2"/>
  <c r="N130" i="2" s="1"/>
  <c r="J132" i="2"/>
  <c r="N132" i="2" s="1"/>
  <c r="J138" i="2"/>
  <c r="N138" i="2" s="1"/>
  <c r="J140" i="2"/>
  <c r="N140" i="2" s="1"/>
  <c r="J141" i="2"/>
  <c r="N141" i="2" s="1"/>
  <c r="J142" i="2"/>
  <c r="N142" i="2" s="1"/>
  <c r="J143" i="2"/>
  <c r="N143" i="2" s="1"/>
  <c r="J144" i="2"/>
  <c r="N144" i="2" s="1"/>
  <c r="J145" i="2"/>
  <c r="N145" i="2" s="1"/>
  <c r="L153" i="1"/>
  <c r="M17" i="1"/>
  <c r="M128" i="1"/>
  <c r="C153" i="1"/>
  <c r="D153" i="1"/>
  <c r="G153" i="1"/>
  <c r="B153" i="1"/>
  <c r="G154" i="4"/>
  <c r="L154" i="4"/>
  <c r="M90" i="4"/>
  <c r="N52" i="1"/>
  <c r="I61" i="1"/>
  <c r="N61" i="1"/>
  <c r="I119" i="1"/>
  <c r="N119" i="1"/>
  <c r="K149" i="1"/>
  <c r="B151" i="1"/>
  <c r="C151" i="1"/>
  <c r="D151" i="1"/>
  <c r="G151" i="1"/>
  <c r="L151" i="1"/>
  <c r="B152" i="1"/>
  <c r="C152" i="1"/>
  <c r="D152" i="1"/>
  <c r="G152" i="1"/>
  <c r="L152" i="1"/>
  <c r="F149" i="2"/>
  <c r="F152" i="2" s="1"/>
  <c r="C152" i="3" s="1"/>
  <c r="G149" i="2"/>
  <c r="G152" i="2" s="1"/>
  <c r="H149" i="2"/>
  <c r="H152" i="2" s="1"/>
  <c r="J149" i="2"/>
  <c r="N149" i="2" s="1"/>
  <c r="N154" i="2"/>
  <c r="B154" i="3"/>
  <c r="N24" i="4"/>
  <c r="K149" i="4"/>
  <c r="M149" i="4" s="1"/>
  <c r="M153" i="4" s="1"/>
  <c r="G152" i="4"/>
  <c r="L152" i="4"/>
  <c r="G153" i="4"/>
  <c r="L153" i="4"/>
  <c r="M135" i="1"/>
  <c r="L135" i="2"/>
  <c r="G135" i="3" s="1"/>
  <c r="H98" i="1"/>
  <c r="H82" i="1"/>
  <c r="N121" i="1"/>
  <c r="M94" i="1"/>
  <c r="C124" i="3"/>
  <c r="E88" i="4"/>
  <c r="D69" i="2"/>
  <c r="N83" i="4"/>
  <c r="M64" i="1"/>
  <c r="N77" i="1"/>
  <c r="B52" i="2"/>
  <c r="M52" i="1"/>
  <c r="H62" i="1"/>
  <c r="C24" i="2"/>
  <c r="F50" i="4"/>
  <c r="H50" i="4" s="1"/>
  <c r="N60" i="4"/>
  <c r="F87" i="4"/>
  <c r="H87" i="4" s="1"/>
  <c r="M13" i="15"/>
  <c r="M17" i="15"/>
  <c r="M63" i="15"/>
  <c r="I55" i="15"/>
  <c r="M113" i="15"/>
  <c r="M67" i="15"/>
  <c r="M109" i="15"/>
  <c r="M130" i="15"/>
  <c r="N134" i="15"/>
  <c r="M30" i="14"/>
  <c r="M149" i="14"/>
  <c r="M152" i="14" s="1"/>
  <c r="N68" i="4"/>
  <c r="N65" i="4"/>
  <c r="N101" i="4"/>
  <c r="L147" i="2"/>
  <c r="G147" i="3" s="1"/>
  <c r="N85" i="15"/>
  <c r="K152" i="15"/>
  <c r="N152" i="15" s="1"/>
  <c r="N67" i="15"/>
  <c r="D67" i="2"/>
  <c r="N77" i="15"/>
  <c r="D134" i="2"/>
  <c r="M149" i="15"/>
  <c r="M152" i="15" s="1"/>
  <c r="M83" i="15"/>
  <c r="M101" i="15"/>
  <c r="M15" i="15"/>
  <c r="N65" i="15"/>
  <c r="L92" i="2"/>
  <c r="G92" i="3" s="1"/>
  <c r="C149" i="3"/>
  <c r="C24" i="3"/>
  <c r="E8" i="14"/>
  <c r="C8" i="4"/>
  <c r="B143" i="2"/>
  <c r="B20" i="2"/>
  <c r="H135" i="1"/>
  <c r="N72" i="1"/>
  <c r="M80" i="1"/>
  <c r="F45" i="15"/>
  <c r="I45" i="15" s="1"/>
  <c r="M128" i="4"/>
  <c r="N128" i="4"/>
  <c r="C138" i="3"/>
  <c r="L138" i="2"/>
  <c r="G138" i="3" s="1"/>
  <c r="M107" i="1"/>
  <c r="B107" i="2"/>
  <c r="H66" i="1"/>
  <c r="N117" i="14"/>
  <c r="C38" i="3"/>
  <c r="C49" i="2"/>
  <c r="M40" i="15"/>
  <c r="N87" i="15"/>
  <c r="N24" i="14"/>
  <c r="N69" i="15"/>
  <c r="M69" i="15"/>
  <c r="N132" i="15"/>
  <c r="N132" i="1"/>
  <c r="N89" i="1"/>
  <c r="B24" i="2"/>
  <c r="B47" i="2"/>
  <c r="N41" i="1"/>
  <c r="B40" i="2"/>
  <c r="N123" i="1"/>
  <c r="I30" i="1"/>
  <c r="I106" i="1"/>
  <c r="H86" i="1"/>
  <c r="B8" i="1"/>
  <c r="C8" i="2"/>
  <c r="K152" i="1"/>
  <c r="N32" i="14"/>
  <c r="N95" i="15"/>
  <c r="K8" i="2"/>
  <c r="F8" i="3" s="1"/>
  <c r="E8" i="2"/>
  <c r="I8" i="2" s="1"/>
  <c r="E8" i="4"/>
  <c r="K8" i="15"/>
  <c r="D8" i="15"/>
  <c r="C8" i="14"/>
  <c r="C8" i="1"/>
  <c r="H8" i="2"/>
  <c r="D8" i="2"/>
  <c r="E2" i="22"/>
  <c r="K8" i="4"/>
  <c r="D8" i="4"/>
  <c r="C8" i="15"/>
  <c r="F8" i="14"/>
  <c r="B8" i="14"/>
  <c r="F8" i="1"/>
  <c r="D2" i="22"/>
  <c r="B8" i="2"/>
  <c r="F8" i="4"/>
  <c r="B8" i="4"/>
  <c r="E8" i="15"/>
  <c r="K8" i="14"/>
  <c r="D8" i="14"/>
  <c r="K8" i="1"/>
  <c r="D8" i="1"/>
  <c r="B8" i="15"/>
  <c r="F8" i="15"/>
  <c r="F92" i="4"/>
  <c r="B8" i="3"/>
  <c r="M8" i="2"/>
  <c r="M93" i="14"/>
  <c r="N149" i="15"/>
  <c r="L33" i="2"/>
  <c r="L71" i="2"/>
  <c r="G71" i="3" s="1"/>
  <c r="C90" i="3"/>
  <c r="J152" i="2"/>
  <c r="N152" i="2" s="1"/>
  <c r="L108" i="2"/>
  <c r="L148" i="2"/>
  <c r="G148" i="3" s="1"/>
  <c r="C144" i="3"/>
  <c r="C89" i="3"/>
  <c r="C50" i="3"/>
  <c r="C22" i="3"/>
  <c r="N86" i="4"/>
  <c r="N53" i="4"/>
  <c r="M53" i="4"/>
  <c r="F96" i="4"/>
  <c r="H96" i="4" s="1"/>
  <c r="F33" i="4"/>
  <c r="I33" i="4" s="1"/>
  <c r="F38" i="4"/>
  <c r="H38" i="4" s="1"/>
  <c r="F134" i="4"/>
  <c r="C63" i="3"/>
  <c r="C42" i="3"/>
  <c r="L12" i="2"/>
  <c r="G12" i="3" s="1"/>
  <c r="C12" i="3"/>
  <c r="C136" i="3"/>
  <c r="L93" i="2"/>
  <c r="C43" i="3"/>
  <c r="L39" i="2"/>
  <c r="G39" i="3" s="1"/>
  <c r="L32" i="2"/>
  <c r="G32" i="3" s="1"/>
  <c r="C107" i="3"/>
  <c r="L78" i="2"/>
  <c r="G78" i="3" s="1"/>
  <c r="C78" i="3"/>
  <c r="C63" i="2"/>
  <c r="C102" i="2"/>
  <c r="N134" i="14"/>
  <c r="M136" i="14"/>
  <c r="N18" i="14"/>
  <c r="F29" i="14"/>
  <c r="I29" i="14" s="1"/>
  <c r="B72" i="2"/>
  <c r="M72" i="1"/>
  <c r="M141" i="1"/>
  <c r="B130" i="2"/>
  <c r="I78" i="1"/>
  <c r="H78" i="1"/>
  <c r="N142" i="1"/>
  <c r="N85" i="1"/>
  <c r="B83" i="2"/>
  <c r="L145" i="2"/>
  <c r="B73" i="2"/>
  <c r="E100" i="4"/>
  <c r="C58" i="3"/>
  <c r="F71" i="4"/>
  <c r="I71" i="4" s="1"/>
  <c r="G22" i="3"/>
  <c r="N38" i="1"/>
  <c r="N91" i="15"/>
  <c r="B123" i="2"/>
  <c r="N43" i="4"/>
  <c r="L131" i="2"/>
  <c r="C131" i="3"/>
  <c r="I120" i="1"/>
  <c r="N101" i="1"/>
  <c r="M90" i="1"/>
  <c r="G136" i="3"/>
  <c r="N15" i="15"/>
  <c r="M124" i="15"/>
  <c r="C101" i="3"/>
  <c r="M49" i="1"/>
  <c r="N75" i="15"/>
  <c r="D75" i="2"/>
  <c r="M75" i="15"/>
  <c r="M16" i="14"/>
  <c r="N23" i="15"/>
  <c r="M87" i="4" l="1"/>
  <c r="N144" i="4"/>
  <c r="M57" i="4"/>
  <c r="M52" i="4"/>
  <c r="M136" i="4"/>
  <c r="N136" i="4"/>
  <c r="N27" i="4"/>
  <c r="M139" i="15"/>
  <c r="M121" i="15"/>
  <c r="M102" i="15"/>
  <c r="H108" i="4"/>
  <c r="N120" i="15"/>
  <c r="H91" i="15"/>
  <c r="N129" i="15"/>
  <c r="M140" i="15"/>
  <c r="I59" i="15"/>
  <c r="D131" i="2"/>
  <c r="D117" i="2"/>
  <c r="M26" i="15"/>
  <c r="D30" i="2"/>
  <c r="M51" i="15"/>
  <c r="M92" i="15"/>
  <c r="M98" i="15"/>
  <c r="D70" i="2"/>
  <c r="M45" i="15"/>
  <c r="D98" i="2"/>
  <c r="N38" i="15"/>
  <c r="N139" i="15"/>
  <c r="N131" i="15"/>
  <c r="D102" i="2"/>
  <c r="M22" i="15"/>
  <c r="D145" i="2"/>
  <c r="M127" i="15"/>
  <c r="D129" i="2"/>
  <c r="N47" i="15"/>
  <c r="N100" i="15"/>
  <c r="M19" i="15"/>
  <c r="D32" i="2"/>
  <c r="D58" i="2"/>
  <c r="D65" i="2"/>
  <c r="M96" i="14"/>
  <c r="N110" i="14"/>
  <c r="C43" i="2"/>
  <c r="M123" i="14"/>
  <c r="C66" i="2"/>
  <c r="C51" i="2"/>
  <c r="C22" i="2"/>
  <c r="N13" i="14"/>
  <c r="M88" i="14"/>
  <c r="C116" i="2"/>
  <c r="N53" i="14"/>
  <c r="N43" i="14"/>
  <c r="M85" i="1"/>
  <c r="I134" i="1"/>
  <c r="M21" i="1"/>
  <c r="N109" i="1"/>
  <c r="B15" i="2"/>
  <c r="B121" i="2"/>
  <c r="M147" i="1"/>
  <c r="M142" i="1"/>
  <c r="M14" i="1"/>
  <c r="N14" i="1"/>
  <c r="B80" i="2"/>
  <c r="B84" i="2"/>
  <c r="M58" i="1"/>
  <c r="N42" i="1"/>
  <c r="M53" i="1"/>
  <c r="B105" i="2"/>
  <c r="N133" i="1"/>
  <c r="B102" i="2"/>
  <c r="I131" i="1"/>
  <c r="M117" i="1"/>
  <c r="B141" i="2"/>
  <c r="M43" i="1"/>
  <c r="N20" i="1"/>
  <c r="H32" i="1"/>
  <c r="M105" i="1"/>
  <c r="N84" i="1"/>
  <c r="N130" i="1"/>
  <c r="M136" i="1"/>
  <c r="B42" i="2"/>
  <c r="N138" i="1"/>
  <c r="M124" i="1"/>
  <c r="B59" i="2"/>
  <c r="N46" i="1"/>
  <c r="M32" i="1"/>
  <c r="N74" i="1"/>
  <c r="M93" i="1"/>
  <c r="B133" i="2"/>
  <c r="N102" i="1"/>
  <c r="N59" i="1"/>
  <c r="N117" i="1"/>
  <c r="N32" i="1"/>
  <c r="B93" i="2"/>
  <c r="M125" i="1"/>
  <c r="F149" i="14"/>
  <c r="I149" i="14" s="1"/>
  <c r="H42" i="1"/>
  <c r="L40" i="2"/>
  <c r="L79" i="2"/>
  <c r="G79" i="3" s="1"/>
  <c r="C65" i="3"/>
  <c r="L111" i="2"/>
  <c r="C105" i="3"/>
  <c r="H140" i="1"/>
  <c r="H126" i="1"/>
  <c r="H117" i="1"/>
  <c r="H17" i="1"/>
  <c r="H130" i="1"/>
  <c r="C31" i="3"/>
  <c r="C95" i="3"/>
  <c r="C36" i="3"/>
  <c r="C56" i="3"/>
  <c r="L115" i="2"/>
  <c r="C45" i="3"/>
  <c r="L13" i="2"/>
  <c r="G13" i="3" s="1"/>
  <c r="M127" i="4"/>
  <c r="M34" i="4"/>
  <c r="M115" i="4"/>
  <c r="N30" i="4"/>
  <c r="N81" i="4"/>
  <c r="N64" i="4"/>
  <c r="M16" i="4"/>
  <c r="N13" i="4"/>
  <c r="N111" i="4"/>
  <c r="N21" i="4"/>
  <c r="N16" i="4"/>
  <c r="I152" i="15"/>
  <c r="N31" i="15"/>
  <c r="M89" i="15"/>
  <c r="D29" i="2"/>
  <c r="D141" i="2"/>
  <c r="D95" i="2"/>
  <c r="N93" i="15"/>
  <c r="M145" i="15"/>
  <c r="M85" i="15"/>
  <c r="N103" i="15"/>
  <c r="N49" i="15"/>
  <c r="E149" i="4"/>
  <c r="F149" i="4" s="1"/>
  <c r="F153" i="4" s="1"/>
  <c r="I153" i="4" s="1"/>
  <c r="M141" i="15"/>
  <c r="D51" i="2"/>
  <c r="D138" i="2"/>
  <c r="M93" i="15"/>
  <c r="N113" i="15"/>
  <c r="F31" i="4"/>
  <c r="H31" i="4" s="1"/>
  <c r="F78" i="4"/>
  <c r="I78" i="4" s="1"/>
  <c r="D99" i="2"/>
  <c r="D83" i="2"/>
  <c r="D41" i="2"/>
  <c r="M29" i="15"/>
  <c r="D89" i="2"/>
  <c r="D87" i="2"/>
  <c r="D135" i="2"/>
  <c r="M18" i="15"/>
  <c r="N27" i="15"/>
  <c r="N135" i="15"/>
  <c r="N45" i="15"/>
  <c r="M103" i="15"/>
  <c r="M49" i="15"/>
  <c r="D77" i="2"/>
  <c r="M138" i="15"/>
  <c r="D39" i="2"/>
  <c r="F40" i="4"/>
  <c r="I40" i="4" s="1"/>
  <c r="H57" i="15"/>
  <c r="D105" i="2"/>
  <c r="D127" i="2"/>
  <c r="N96" i="14"/>
  <c r="L26" i="2"/>
  <c r="L149" i="2"/>
  <c r="L152" i="2" s="1"/>
  <c r="G152" i="3" s="1"/>
  <c r="N58" i="1"/>
  <c r="M13" i="4"/>
  <c r="N120" i="4"/>
  <c r="K152" i="4"/>
  <c r="N152" i="4" s="1"/>
  <c r="N32" i="4"/>
  <c r="M39" i="4"/>
  <c r="N94" i="4"/>
  <c r="N70" i="4"/>
  <c r="M37" i="4"/>
  <c r="M40" i="4"/>
  <c r="M145" i="4"/>
  <c r="N46" i="4"/>
  <c r="M17" i="4"/>
  <c r="M44" i="4"/>
  <c r="N44" i="4"/>
  <c r="N55" i="4"/>
  <c r="M79" i="4"/>
  <c r="I20" i="4"/>
  <c r="F100" i="4"/>
  <c r="I100" i="4" s="1"/>
  <c r="I38" i="4"/>
  <c r="F88" i="4"/>
  <c r="H88" i="4" s="1"/>
  <c r="F126" i="4"/>
  <c r="H126" i="4" s="1"/>
  <c r="F74" i="4"/>
  <c r="I74" i="4" s="1"/>
  <c r="H140" i="4"/>
  <c r="F93" i="4"/>
  <c r="I93" i="4" s="1"/>
  <c r="F112" i="4"/>
  <c r="H112" i="4" s="1"/>
  <c r="F116" i="4"/>
  <c r="I116" i="4" s="1"/>
  <c r="M39" i="15"/>
  <c r="N66" i="15"/>
  <c r="M46" i="15"/>
  <c r="D18" i="2"/>
  <c r="D42" i="2"/>
  <c r="H86" i="15"/>
  <c r="D118" i="2"/>
  <c r="M132" i="15"/>
  <c r="N24" i="15"/>
  <c r="D31" i="2"/>
  <c r="M80" i="15"/>
  <c r="M33" i="15"/>
  <c r="D125" i="2"/>
  <c r="D33" i="2"/>
  <c r="N26" i="15"/>
  <c r="D97" i="2"/>
  <c r="N42" i="15"/>
  <c r="I88" i="15"/>
  <c r="D90" i="2"/>
  <c r="N22" i="15"/>
  <c r="M78" i="15"/>
  <c r="M72" i="15"/>
  <c r="D128" i="2"/>
  <c r="D82" i="2"/>
  <c r="M88" i="15"/>
  <c r="M118" i="15"/>
  <c r="I15" i="15"/>
  <c r="N97" i="15"/>
  <c r="D80" i="2"/>
  <c r="M52" i="15"/>
  <c r="N148" i="15"/>
  <c r="H71" i="15"/>
  <c r="M99" i="15"/>
  <c r="N106" i="15"/>
  <c r="M54" i="15"/>
  <c r="M112" i="15"/>
  <c r="D106" i="2"/>
  <c r="M110" i="15"/>
  <c r="M58" i="15"/>
  <c r="H17" i="15"/>
  <c r="D92" i="2"/>
  <c r="M82" i="15"/>
  <c r="M116" i="15"/>
  <c r="D78" i="2"/>
  <c r="M84" i="15"/>
  <c r="D110" i="2"/>
  <c r="D52" i="2"/>
  <c r="I35" i="15"/>
  <c r="H97" i="15"/>
  <c r="I127" i="15"/>
  <c r="I12" i="15"/>
  <c r="H12" i="15"/>
  <c r="C86" i="2"/>
  <c r="M84" i="14"/>
  <c r="C88" i="2"/>
  <c r="C147" i="2"/>
  <c r="C13" i="2"/>
  <c r="M86" i="14"/>
  <c r="M68" i="14"/>
  <c r="C84" i="2"/>
  <c r="C38" i="2"/>
  <c r="M36" i="14"/>
  <c r="M74" i="14"/>
  <c r="N40" i="14"/>
  <c r="N33" i="14"/>
  <c r="N68" i="14"/>
  <c r="M147" i="14"/>
  <c r="C58" i="2"/>
  <c r="N20" i="14"/>
  <c r="N102" i="14"/>
  <c r="H87" i="14"/>
  <c r="C65" i="2"/>
  <c r="C47" i="2"/>
  <c r="M22" i="14"/>
  <c r="C106" i="2"/>
  <c r="M60" i="14"/>
  <c r="C18" i="2"/>
  <c r="N125" i="14"/>
  <c r="N79" i="14"/>
  <c r="N45" i="14"/>
  <c r="N51" i="14"/>
  <c r="N73" i="14"/>
  <c r="N65" i="14"/>
  <c r="C60" i="2"/>
  <c r="M94" i="14"/>
  <c r="I41" i="14"/>
  <c r="H41" i="14"/>
  <c r="F21" i="4"/>
  <c r="G8" i="15"/>
  <c r="L8" i="15" s="1"/>
  <c r="N100" i="4"/>
  <c r="C64" i="3"/>
  <c r="N62" i="4"/>
  <c r="L27" i="2"/>
  <c r="G27" i="3" s="1"/>
  <c r="M95" i="14"/>
  <c r="L140" i="2"/>
  <c r="G151" i="2"/>
  <c r="M91" i="14"/>
  <c r="C130" i="2"/>
  <c r="F45" i="4"/>
  <c r="I45" i="4" s="1"/>
  <c r="H123" i="1"/>
  <c r="H83" i="14"/>
  <c r="I64" i="1"/>
  <c r="H15" i="14"/>
  <c r="H105" i="1"/>
  <c r="I73" i="14"/>
  <c r="H114" i="1"/>
  <c r="I66" i="14"/>
  <c r="H109" i="1"/>
  <c r="B53" i="2"/>
  <c r="B49" i="2"/>
  <c r="M16" i="1"/>
  <c r="M54" i="1"/>
  <c r="N126" i="1"/>
  <c r="B27" i="2"/>
  <c r="B138" i="2"/>
  <c r="I55" i="1"/>
  <c r="I141" i="1"/>
  <c r="H133" i="1"/>
  <c r="M19" i="1"/>
  <c r="H15" i="1"/>
  <c r="B39" i="2"/>
  <c r="M38" i="1"/>
  <c r="N54" i="1"/>
  <c r="H118" i="1"/>
  <c r="M40" i="1"/>
  <c r="M39" i="1"/>
  <c r="B127" i="2"/>
  <c r="H101" i="1"/>
  <c r="M112" i="1"/>
  <c r="N19" i="1"/>
  <c r="M92" i="1"/>
  <c r="H75" i="1"/>
  <c r="I49" i="1"/>
  <c r="M114" i="1"/>
  <c r="B97" i="2"/>
  <c r="I63" i="1"/>
  <c r="N13" i="1"/>
  <c r="M76" i="1"/>
  <c r="N136" i="1"/>
  <c r="B33" i="2"/>
  <c r="H83" i="1"/>
  <c r="I29" i="1"/>
  <c r="M97" i="1"/>
  <c r="N127" i="1"/>
  <c r="I95" i="1"/>
  <c r="H91" i="1"/>
  <c r="B71" i="2"/>
  <c r="H67" i="1"/>
  <c r="M13" i="1"/>
  <c r="N112" i="1"/>
  <c r="N76" i="1"/>
  <c r="N33" i="1"/>
  <c r="N111" i="1"/>
  <c r="N137" i="1"/>
  <c r="H125" i="1"/>
  <c r="I13" i="1"/>
  <c r="B111" i="2"/>
  <c r="N78" i="1"/>
  <c r="H79" i="1"/>
  <c r="M78" i="1"/>
  <c r="N71" i="1"/>
  <c r="B67" i="2"/>
  <c r="B137" i="2"/>
  <c r="M137" i="4"/>
  <c r="G63" i="3"/>
  <c r="G43" i="3"/>
  <c r="G42" i="3"/>
  <c r="G35" i="3"/>
  <c r="G131" i="3"/>
  <c r="L123" i="2"/>
  <c r="C121" i="3"/>
  <c r="L15" i="2"/>
  <c r="L23" i="2"/>
  <c r="C35" i="3"/>
  <c r="L14" i="2"/>
  <c r="C37" i="3"/>
  <c r="C62" i="3"/>
  <c r="C132" i="3"/>
  <c r="G122" i="3"/>
  <c r="G24" i="3"/>
  <c r="C74" i="3"/>
  <c r="C109" i="3"/>
  <c r="C130" i="3"/>
  <c r="C117" i="3"/>
  <c r="C122" i="3"/>
  <c r="L120" i="2"/>
  <c r="C19" i="3"/>
  <c r="G105" i="3"/>
  <c r="L53" i="2"/>
  <c r="C75" i="3"/>
  <c r="D21" i="2"/>
  <c r="M23" i="15"/>
  <c r="D34" i="2"/>
  <c r="M70" i="15"/>
  <c r="F59" i="4"/>
  <c r="H59" i="4" s="1"/>
  <c r="M38" i="15"/>
  <c r="N16" i="15"/>
  <c r="N30" i="15"/>
  <c r="N90" i="15"/>
  <c r="D136" i="2"/>
  <c r="D14" i="2"/>
  <c r="D16" i="2"/>
  <c r="M32" i="15"/>
  <c r="N140" i="15"/>
  <c r="M68" i="15"/>
  <c r="D48" i="2"/>
  <c r="D144" i="2"/>
  <c r="D72" i="2"/>
  <c r="D68" i="2"/>
  <c r="D62" i="2"/>
  <c r="N34" i="15"/>
  <c r="D74" i="2"/>
  <c r="N74" i="15"/>
  <c r="N36" i="15"/>
  <c r="N136" i="15"/>
  <c r="M105" i="15"/>
  <c r="N14" i="15"/>
  <c r="N62" i="15"/>
  <c r="M48" i="15"/>
  <c r="D142" i="2"/>
  <c r="F128" i="4"/>
  <c r="H128" i="4" s="1"/>
  <c r="M117" i="15"/>
  <c r="M144" i="15"/>
  <c r="D36" i="2"/>
  <c r="D19" i="2"/>
  <c r="D148" i="2"/>
  <c r="M66" i="15"/>
  <c r="D112" i="2"/>
  <c r="M21" i="15"/>
  <c r="D120" i="2"/>
  <c r="G94" i="3"/>
  <c r="G31" i="3"/>
  <c r="G50" i="3"/>
  <c r="G65" i="3"/>
  <c r="G55" i="3"/>
  <c r="L57" i="2"/>
  <c r="C94" i="3"/>
  <c r="L48" i="2"/>
  <c r="C28" i="3"/>
  <c r="G19" i="3"/>
  <c r="G93" i="3"/>
  <c r="C142" i="3"/>
  <c r="L49" i="2"/>
  <c r="G49" i="3" s="1"/>
  <c r="L17" i="2"/>
  <c r="G64" i="3"/>
  <c r="G67" i="3"/>
  <c r="C84" i="3"/>
  <c r="C55" i="3"/>
  <c r="L70" i="2"/>
  <c r="G56" i="3"/>
  <c r="C16" i="3"/>
  <c r="G66" i="3"/>
  <c r="C29" i="3"/>
  <c r="C67" i="3"/>
  <c r="C77" i="3"/>
  <c r="C129" i="3"/>
  <c r="L96" i="2"/>
  <c r="G96" i="3" s="1"/>
  <c r="L73" i="2"/>
  <c r="G73" i="3" s="1"/>
  <c r="L51" i="2"/>
  <c r="G51" i="3" s="1"/>
  <c r="C81" i="3"/>
  <c r="L76" i="2"/>
  <c r="C66" i="3"/>
  <c r="F153" i="2"/>
  <c r="C153" i="3" s="1"/>
  <c r="C21" i="3"/>
  <c r="L125" i="2"/>
  <c r="C18" i="3"/>
  <c r="L80" i="2"/>
  <c r="C47" i="3"/>
  <c r="L103" i="2"/>
  <c r="G103" i="3" s="1"/>
  <c r="L102" i="2"/>
  <c r="G102" i="3" s="1"/>
  <c r="L72" i="2"/>
  <c r="G72" i="3" s="1"/>
  <c r="J151" i="2"/>
  <c r="N151" i="2" s="1"/>
  <c r="H26" i="15"/>
  <c r="I26" i="15"/>
  <c r="I39" i="15"/>
  <c r="H39" i="15"/>
  <c r="I106" i="15"/>
  <c r="H106" i="15"/>
  <c r="I98" i="14"/>
  <c r="N77" i="14"/>
  <c r="I54" i="15"/>
  <c r="M42" i="14"/>
  <c r="M81" i="14"/>
  <c r="N16" i="14"/>
  <c r="H34" i="14"/>
  <c r="M131" i="14"/>
  <c r="I93" i="15"/>
  <c r="M133" i="14"/>
  <c r="C131" i="2"/>
  <c r="N81" i="14"/>
  <c r="I126" i="14"/>
  <c r="N57" i="14"/>
  <c r="C17" i="2"/>
  <c r="C145" i="2"/>
  <c r="C120" i="2"/>
  <c r="H48" i="15"/>
  <c r="N94" i="14"/>
  <c r="I147" i="15"/>
  <c r="C52" i="2"/>
  <c r="M75" i="14"/>
  <c r="C109" i="2"/>
  <c r="N14" i="14"/>
  <c r="H16" i="14"/>
  <c r="N17" i="14"/>
  <c r="C42" i="2"/>
  <c r="E152" i="15"/>
  <c r="G101" i="3"/>
  <c r="G40" i="3"/>
  <c r="C104" i="3"/>
  <c r="L104" i="2"/>
  <c r="G104" i="3" s="1"/>
  <c r="G37" i="3"/>
  <c r="C60" i="3"/>
  <c r="L97" i="2"/>
  <c r="C100" i="3"/>
  <c r="L126" i="2"/>
  <c r="C126" i="3"/>
  <c r="C112" i="3"/>
  <c r="L112" i="2"/>
  <c r="C52" i="3"/>
  <c r="L52" i="2"/>
  <c r="L133" i="2"/>
  <c r="C133" i="3"/>
  <c r="C137" i="3"/>
  <c r="L137" i="2"/>
  <c r="G108" i="3"/>
  <c r="L99" i="2"/>
  <c r="C99" i="3"/>
  <c r="G107" i="3"/>
  <c r="L34" i="2"/>
  <c r="G86" i="3"/>
  <c r="G41" i="3"/>
  <c r="C41" i="3"/>
  <c r="G38" i="3"/>
  <c r="L83" i="2"/>
  <c r="C127" i="3"/>
  <c r="L128" i="2"/>
  <c r="G128" i="3" s="1"/>
  <c r="C128" i="3"/>
  <c r="L118" i="2"/>
  <c r="C118" i="3"/>
  <c r="G117" i="3"/>
  <c r="L113" i="2"/>
  <c r="C113" i="3"/>
  <c r="C54" i="3"/>
  <c r="L54" i="2"/>
  <c r="L20" i="2"/>
  <c r="C20" i="3"/>
  <c r="G18" i="3"/>
  <c r="L85" i="2"/>
  <c r="C85" i="3"/>
  <c r="L139" i="2"/>
  <c r="G33" i="3"/>
  <c r="L88" i="2"/>
  <c r="C68" i="3"/>
  <c r="L134" i="2"/>
  <c r="G144" i="3"/>
  <c r="L98" i="2"/>
  <c r="L87" i="2"/>
  <c r="C86" i="3"/>
  <c r="L82" i="2"/>
  <c r="G74" i="3"/>
  <c r="C59" i="3"/>
  <c r="L59" i="2"/>
  <c r="C30" i="3"/>
  <c r="L30" i="2"/>
  <c r="H107" i="14"/>
  <c r="I107" i="14"/>
  <c r="H138" i="14"/>
  <c r="I138" i="14"/>
  <c r="M44" i="1"/>
  <c r="B125" i="2"/>
  <c r="H73" i="1"/>
  <c r="H39" i="1"/>
  <c r="I65" i="1"/>
  <c r="H145" i="1"/>
  <c r="I27" i="1"/>
  <c r="H20" i="1"/>
  <c r="H12" i="1"/>
  <c r="I23" i="1"/>
  <c r="I52" i="1"/>
  <c r="I76" i="1"/>
  <c r="H24" i="1"/>
  <c r="H47" i="1"/>
  <c r="I44" i="1"/>
  <c r="H92" i="1"/>
  <c r="H16" i="1"/>
  <c r="F8" i="2"/>
  <c r="E8" i="1"/>
  <c r="G8" i="1"/>
  <c r="L8" i="1" s="1"/>
  <c r="H82" i="4"/>
  <c r="H41" i="4"/>
  <c r="N66" i="4"/>
  <c r="N63" i="4"/>
  <c r="M81" i="4"/>
  <c r="M94" i="4"/>
  <c r="N124" i="4"/>
  <c r="N52" i="4"/>
  <c r="M116" i="4"/>
  <c r="M122" i="4"/>
  <c r="I15" i="4"/>
  <c r="N14" i="4"/>
  <c r="N75" i="4"/>
  <c r="N12" i="4"/>
  <c r="N58" i="4"/>
  <c r="M71" i="4"/>
  <c r="H113" i="4"/>
  <c r="M73" i="4"/>
  <c r="M118" i="4"/>
  <c r="M24" i="4"/>
  <c r="N122" i="4"/>
  <c r="M105" i="4"/>
  <c r="N71" i="4"/>
  <c r="N105" i="4"/>
  <c r="M124" i="4"/>
  <c r="N127" i="4"/>
  <c r="M23" i="4"/>
  <c r="N87" i="4"/>
  <c r="N149" i="4"/>
  <c r="N40" i="4"/>
  <c r="H54" i="4"/>
  <c r="H79" i="4"/>
  <c r="N121" i="4"/>
  <c r="N37" i="4"/>
  <c r="M15" i="4"/>
  <c r="K153" i="4"/>
  <c r="N153" i="4" s="1"/>
  <c r="M135" i="4"/>
  <c r="M97" i="4"/>
  <c r="M45" i="4"/>
  <c r="N33" i="4"/>
  <c r="M18" i="4"/>
  <c r="M70" i="4"/>
  <c r="N22" i="4"/>
  <c r="M141" i="4"/>
  <c r="M121" i="4"/>
  <c r="N118" i="4"/>
  <c r="M32" i="4"/>
  <c r="N145" i="4"/>
  <c r="N82" i="4"/>
  <c r="N132" i="4"/>
  <c r="N134" i="4"/>
  <c r="H42" i="4"/>
  <c r="H33" i="4"/>
  <c r="I50" i="4"/>
  <c r="N35" i="4"/>
  <c r="N51" i="4"/>
  <c r="M36" i="4"/>
  <c r="N67" i="4"/>
  <c r="M103" i="4"/>
  <c r="M107" i="4"/>
  <c r="M60" i="4"/>
  <c r="N131" i="4"/>
  <c r="N41" i="4"/>
  <c r="M47" i="4"/>
  <c r="M51" i="4"/>
  <c r="N143" i="4"/>
  <c r="M80" i="4"/>
  <c r="N117" i="4"/>
  <c r="M41" i="4"/>
  <c r="N123" i="4"/>
  <c r="I134" i="4"/>
  <c r="H134" i="4"/>
  <c r="I31" i="4"/>
  <c r="N139" i="4"/>
  <c r="N125" i="4"/>
  <c r="M134" i="4"/>
  <c r="N25" i="4"/>
  <c r="N31" i="4"/>
  <c r="M104" i="4"/>
  <c r="H102" i="4"/>
  <c r="N98" i="4"/>
  <c r="N72" i="4"/>
  <c r="N20" i="4"/>
  <c r="N116" i="4"/>
  <c r="N112" i="4"/>
  <c r="N29" i="4"/>
  <c r="N114" i="4"/>
  <c r="M98" i="4"/>
  <c r="I96" i="4"/>
  <c r="H144" i="4"/>
  <c r="N97" i="4"/>
  <c r="M12" i="4"/>
  <c r="N49" i="4"/>
  <c r="N54" i="4"/>
  <c r="M20" i="4"/>
  <c r="M72" i="4"/>
  <c r="N26" i="4"/>
  <c r="M88" i="4"/>
  <c r="N77" i="4"/>
  <c r="M42" i="4"/>
  <c r="M49" i="4"/>
  <c r="M129" i="4"/>
  <c r="M95" i="4"/>
  <c r="N142" i="4"/>
  <c r="N141" i="4"/>
  <c r="M140" i="4"/>
  <c r="N89" i="4"/>
  <c r="N133" i="4"/>
  <c r="N69" i="4"/>
  <c r="M112" i="4"/>
  <c r="F35" i="4"/>
  <c r="H66" i="4"/>
  <c r="I66" i="4"/>
  <c r="I60" i="4"/>
  <c r="H60" i="4"/>
  <c r="H37" i="4"/>
  <c r="H28" i="4"/>
  <c r="I28" i="4"/>
  <c r="F39" i="4"/>
  <c r="F120" i="4"/>
  <c r="H120" i="4" s="1"/>
  <c r="H72" i="15"/>
  <c r="F123" i="4"/>
  <c r="I123" i="4" s="1"/>
  <c r="F103" i="4"/>
  <c r="H103" i="4" s="1"/>
  <c r="H62" i="4"/>
  <c r="I122" i="15"/>
  <c r="H104" i="15"/>
  <c r="F118" i="4"/>
  <c r="H118" i="4" s="1"/>
  <c r="I124" i="15"/>
  <c r="F27" i="4"/>
  <c r="H27" i="4" s="1"/>
  <c r="F85" i="4"/>
  <c r="I135" i="15"/>
  <c r="F107" i="4"/>
  <c r="H107" i="4" s="1"/>
  <c r="F25" i="4"/>
  <c r="F141" i="4"/>
  <c r="F101" i="4"/>
  <c r="F80" i="4"/>
  <c r="H80" i="4" s="1"/>
  <c r="F30" i="4"/>
  <c r="I30" i="4" s="1"/>
  <c r="F58" i="4"/>
  <c r="H58" i="4" s="1"/>
  <c r="F26" i="4"/>
  <c r="I26" i="4" s="1"/>
  <c r="H29" i="4"/>
  <c r="I29" i="4"/>
  <c r="H121" i="4"/>
  <c r="I121" i="4"/>
  <c r="F110" i="4"/>
  <c r="I110" i="4" s="1"/>
  <c r="F97" i="4"/>
  <c r="F89" i="4"/>
  <c r="I83" i="4"/>
  <c r="H83" i="4"/>
  <c r="I57" i="4"/>
  <c r="H57" i="4"/>
  <c r="F55" i="4"/>
  <c r="F52" i="4"/>
  <c r="H52" i="4" s="1"/>
  <c r="I18" i="4"/>
  <c r="H18" i="4"/>
  <c r="F143" i="4"/>
  <c r="I114" i="4"/>
  <c r="H114" i="4"/>
  <c r="F106" i="4"/>
  <c r="I106" i="4" s="1"/>
  <c r="F105" i="4"/>
  <c r="F91" i="4"/>
  <c r="H91" i="4" s="1"/>
  <c r="F90" i="4"/>
  <c r="H90" i="4" s="1"/>
  <c r="H65" i="4"/>
  <c r="I65" i="4"/>
  <c r="F16" i="4"/>
  <c r="F36" i="4"/>
  <c r="H135" i="4"/>
  <c r="I135" i="4"/>
  <c r="F145" i="4"/>
  <c r="F125" i="4"/>
  <c r="F73" i="4"/>
  <c r="F67" i="4"/>
  <c r="H67" i="4" s="1"/>
  <c r="F147" i="4"/>
  <c r="I147" i="4" s="1"/>
  <c r="F127" i="4"/>
  <c r="F81" i="4"/>
  <c r="F70" i="4"/>
  <c r="I13" i="4"/>
  <c r="H13" i="4"/>
  <c r="F148" i="4"/>
  <c r="I148" i="4" s="1"/>
  <c r="F133" i="4"/>
  <c r="I14" i="4"/>
  <c r="H71" i="4"/>
  <c r="I142" i="4"/>
  <c r="F138" i="4"/>
  <c r="I25" i="15"/>
  <c r="F34" i="4"/>
  <c r="I12" i="4"/>
  <c r="I23" i="15"/>
  <c r="I148" i="15"/>
  <c r="H84" i="4"/>
  <c r="I88" i="4"/>
  <c r="F109" i="4"/>
  <c r="F131" i="4"/>
  <c r="H131" i="4" s="1"/>
  <c r="H74" i="15"/>
  <c r="I87" i="4"/>
  <c r="F76" i="4"/>
  <c r="H51" i="15"/>
  <c r="I129" i="15"/>
  <c r="I126" i="15"/>
  <c r="I32" i="4"/>
  <c r="H99" i="4"/>
  <c r="H94" i="15"/>
  <c r="F24" i="4"/>
  <c r="H52" i="15"/>
  <c r="M123" i="15"/>
  <c r="H92" i="15"/>
  <c r="M133" i="15"/>
  <c r="M37" i="15"/>
  <c r="N115" i="15"/>
  <c r="I44" i="15"/>
  <c r="N96" i="15"/>
  <c r="N40" i="15"/>
  <c r="D143" i="2"/>
  <c r="D25" i="2"/>
  <c r="M126" i="15"/>
  <c r="H21" i="15"/>
  <c r="M24" i="15"/>
  <c r="H143" i="15"/>
  <c r="H144" i="15"/>
  <c r="M53" i="15"/>
  <c r="D123" i="2"/>
  <c r="M50" i="15"/>
  <c r="D107" i="2"/>
  <c r="M96" i="15"/>
  <c r="D56" i="2"/>
  <c r="M20" i="15"/>
  <c r="N126" i="15"/>
  <c r="M71" i="15"/>
  <c r="H85" i="15"/>
  <c r="H36" i="15"/>
  <c r="D47" i="2"/>
  <c r="D121" i="2"/>
  <c r="D115" i="2"/>
  <c r="D71" i="2"/>
  <c r="D50" i="2"/>
  <c r="D28" i="2"/>
  <c r="N125" i="15"/>
  <c r="N56" i="15"/>
  <c r="N107" i="15"/>
  <c r="N37" i="15"/>
  <c r="I64" i="15"/>
  <c r="H101" i="15"/>
  <c r="N54" i="15"/>
  <c r="D53" i="2"/>
  <c r="H60" i="15"/>
  <c r="I62" i="15"/>
  <c r="I102" i="15"/>
  <c r="E88" i="2"/>
  <c r="K88" i="2" s="1"/>
  <c r="F88" i="3" s="1"/>
  <c r="D94" i="2"/>
  <c r="D91" i="2"/>
  <c r="I34" i="15"/>
  <c r="M57" i="15"/>
  <c r="N94" i="15"/>
  <c r="N128" i="15"/>
  <c r="N43" i="15"/>
  <c r="H24" i="15"/>
  <c r="D55" i="2"/>
  <c r="I50" i="15"/>
  <c r="M100" i="15"/>
  <c r="D86" i="2"/>
  <c r="D43" i="2"/>
  <c r="N25" i="15"/>
  <c r="M55" i="15"/>
  <c r="N41" i="15"/>
  <c r="D84" i="2"/>
  <c r="D81" i="2"/>
  <c r="D35" i="2"/>
  <c r="D76" i="2"/>
  <c r="I138" i="15"/>
  <c r="N124" i="15"/>
  <c r="N88" i="15"/>
  <c r="I132" i="15"/>
  <c r="M12" i="15"/>
  <c r="N81" i="15"/>
  <c r="N143" i="15"/>
  <c r="D133" i="2"/>
  <c r="M59" i="15"/>
  <c r="D116" i="2"/>
  <c r="N28" i="15"/>
  <c r="M111" i="15"/>
  <c r="M86" i="15"/>
  <c r="D64" i="2"/>
  <c r="D111" i="2"/>
  <c r="M35" i="15"/>
  <c r="H130" i="15"/>
  <c r="H110" i="15"/>
  <c r="M76" i="15"/>
  <c r="I13" i="2"/>
  <c r="M13" i="2" s="1"/>
  <c r="N59" i="15"/>
  <c r="I70" i="15"/>
  <c r="N142" i="15"/>
  <c r="N20" i="15"/>
  <c r="N64" i="15"/>
  <c r="N108" i="15"/>
  <c r="D12" i="2"/>
  <c r="D101" i="2"/>
  <c r="D57" i="2"/>
  <c r="D46" i="2"/>
  <c r="D108" i="2"/>
  <c r="H33" i="15"/>
  <c r="I33" i="15"/>
  <c r="I120" i="15"/>
  <c r="H120" i="15"/>
  <c r="H14" i="15"/>
  <c r="I14" i="15"/>
  <c r="H68" i="15"/>
  <c r="I68" i="15"/>
  <c r="I80" i="15"/>
  <c r="H80" i="15"/>
  <c r="I141" i="15"/>
  <c r="H141" i="15"/>
  <c r="I77" i="15"/>
  <c r="H77" i="15"/>
  <c r="I125" i="15"/>
  <c r="H125" i="15"/>
  <c r="I28" i="15"/>
  <c r="H28" i="15"/>
  <c r="H75" i="15"/>
  <c r="H129" i="14"/>
  <c r="H43" i="15"/>
  <c r="H50" i="14"/>
  <c r="H115" i="15"/>
  <c r="I112" i="15"/>
  <c r="H67" i="15"/>
  <c r="I134" i="15"/>
  <c r="H118" i="15"/>
  <c r="I120" i="14"/>
  <c r="H76" i="15"/>
  <c r="H56" i="15"/>
  <c r="H24" i="14"/>
  <c r="I40" i="15"/>
  <c r="H18" i="15"/>
  <c r="H22" i="15"/>
  <c r="H26" i="14"/>
  <c r="H125" i="14"/>
  <c r="I13" i="14"/>
  <c r="H139" i="15"/>
  <c r="I37" i="15"/>
  <c r="I58" i="15"/>
  <c r="H123" i="14"/>
  <c r="H109" i="15"/>
  <c r="I13" i="15"/>
  <c r="I27" i="14"/>
  <c r="I116" i="15"/>
  <c r="H38" i="15"/>
  <c r="I38" i="15"/>
  <c r="H83" i="15"/>
  <c r="I83" i="15"/>
  <c r="H145" i="15"/>
  <c r="I145" i="15"/>
  <c r="I32" i="15"/>
  <c r="H32" i="15"/>
  <c r="H79" i="15"/>
  <c r="I79" i="15"/>
  <c r="I69" i="15"/>
  <c r="H69" i="15"/>
  <c r="H114" i="15"/>
  <c r="I114" i="15"/>
  <c r="I108" i="15"/>
  <c r="H108" i="15"/>
  <c r="H82" i="14"/>
  <c r="H117" i="15"/>
  <c r="H90" i="15"/>
  <c r="I45" i="14"/>
  <c r="I121" i="15"/>
  <c r="H71" i="14"/>
  <c r="H128" i="15"/>
  <c r="I89" i="15"/>
  <c r="I46" i="15"/>
  <c r="I35" i="14"/>
  <c r="I105" i="15"/>
  <c r="H66" i="15"/>
  <c r="H85" i="14"/>
  <c r="H81" i="15"/>
  <c r="I31" i="15"/>
  <c r="I136" i="15"/>
  <c r="I65" i="15"/>
  <c r="I113" i="15"/>
  <c r="H41" i="15"/>
  <c r="I95" i="15"/>
  <c r="I20" i="15"/>
  <c r="H49" i="15"/>
  <c r="H142" i="15"/>
  <c r="I27" i="15"/>
  <c r="I78" i="15"/>
  <c r="I123" i="15"/>
  <c r="H73" i="15"/>
  <c r="I111" i="15"/>
  <c r="H29" i="15"/>
  <c r="I67" i="14"/>
  <c r="I140" i="15"/>
  <c r="H42" i="15"/>
  <c r="H45" i="15"/>
  <c r="H100" i="15"/>
  <c r="H16" i="15"/>
  <c r="H98" i="15"/>
  <c r="H87" i="15"/>
  <c r="I19" i="15"/>
  <c r="H131" i="15"/>
  <c r="I133" i="15"/>
  <c r="H84" i="15"/>
  <c r="H30" i="15"/>
  <c r="N124" i="14"/>
  <c r="I102" i="14"/>
  <c r="I56" i="14"/>
  <c r="M106" i="14"/>
  <c r="C99" i="2"/>
  <c r="C139" i="2"/>
  <c r="E139" i="2" s="1"/>
  <c r="N48" i="14"/>
  <c r="M130" i="14"/>
  <c r="N126" i="14"/>
  <c r="N25" i="14"/>
  <c r="M109" i="14"/>
  <c r="C93" i="2"/>
  <c r="C124" i="2"/>
  <c r="C91" i="2"/>
  <c r="C21" i="2"/>
  <c r="H42" i="14"/>
  <c r="H93" i="14"/>
  <c r="C69" i="2"/>
  <c r="N89" i="14"/>
  <c r="M76" i="14"/>
  <c r="N50" i="14"/>
  <c r="I64" i="14"/>
  <c r="H68" i="14"/>
  <c r="M48" i="14"/>
  <c r="M97" i="14"/>
  <c r="M143" i="14"/>
  <c r="N95" i="14"/>
  <c r="H116" i="14"/>
  <c r="C80" i="2"/>
  <c r="C39" i="2"/>
  <c r="C100" i="2"/>
  <c r="N100" i="14"/>
  <c r="C108" i="2"/>
  <c r="I20" i="14"/>
  <c r="M145" i="14"/>
  <c r="C83" i="2"/>
  <c r="H65" i="14"/>
  <c r="M139" i="14"/>
  <c r="M135" i="14"/>
  <c r="N39" i="14"/>
  <c r="I134" i="14"/>
  <c r="M126" i="14"/>
  <c r="N21" i="14"/>
  <c r="M12" i="14"/>
  <c r="M49" i="14"/>
  <c r="M34" i="14"/>
  <c r="I75" i="14"/>
  <c r="H121" i="14"/>
  <c r="N118" i="14"/>
  <c r="N101" i="14"/>
  <c r="M87" i="14"/>
  <c r="H114" i="14"/>
  <c r="C76" i="2"/>
  <c r="C118" i="2"/>
  <c r="N58" i="14"/>
  <c r="H132" i="14"/>
  <c r="H53" i="14"/>
  <c r="M37" i="14"/>
  <c r="C36" i="2"/>
  <c r="C20" i="2"/>
  <c r="C122" i="2"/>
  <c r="H57" i="14"/>
  <c r="M66" i="14"/>
  <c r="N31" i="14"/>
  <c r="N140" i="14"/>
  <c r="I127" i="14"/>
  <c r="M25" i="14"/>
  <c r="M44" i="14"/>
  <c r="C117" i="2"/>
  <c r="C34" i="2"/>
  <c r="M107" i="14"/>
  <c r="H84" i="14"/>
  <c r="I36" i="14"/>
  <c r="H111" i="14"/>
  <c r="N99" i="14"/>
  <c r="C14" i="2"/>
  <c r="C128" i="2"/>
  <c r="M33" i="14"/>
  <c r="M112" i="14"/>
  <c r="M121" i="14"/>
  <c r="M46" i="14"/>
  <c r="C135" i="2"/>
  <c r="C70" i="2"/>
  <c r="C140" i="2"/>
  <c r="C44" i="2"/>
  <c r="C121" i="2"/>
  <c r="N143" i="14"/>
  <c r="F152" i="14"/>
  <c r="I152" i="14" s="1"/>
  <c r="H29" i="14"/>
  <c r="C97" i="2"/>
  <c r="M70" i="14"/>
  <c r="M122" i="14"/>
  <c r="C53" i="2"/>
  <c r="E53" i="2" s="1"/>
  <c r="M63" i="14"/>
  <c r="H58" i="14"/>
  <c r="M103" i="14"/>
  <c r="I51" i="14"/>
  <c r="M128" i="14"/>
  <c r="N107" i="14"/>
  <c r="N46" i="14"/>
  <c r="C73" i="2"/>
  <c r="N37" i="14"/>
  <c r="N47" i="14"/>
  <c r="I117" i="14"/>
  <c r="N108" i="14"/>
  <c r="H139" i="14"/>
  <c r="H122" i="14"/>
  <c r="H77" i="14"/>
  <c r="M26" i="14"/>
  <c r="N136" i="14"/>
  <c r="M120" i="14"/>
  <c r="M110" i="14"/>
  <c r="N83" i="14"/>
  <c r="H69" i="14"/>
  <c r="M141" i="14"/>
  <c r="N103" i="14"/>
  <c r="H99" i="14"/>
  <c r="C105" i="2"/>
  <c r="C111" i="2"/>
  <c r="I111" i="2" s="1"/>
  <c r="M111" i="2" s="1"/>
  <c r="I43" i="14"/>
  <c r="M101" i="14"/>
  <c r="H47" i="14"/>
  <c r="C144" i="2"/>
  <c r="I25" i="14"/>
  <c r="M116" i="14"/>
  <c r="H133" i="14"/>
  <c r="M50" i="14"/>
  <c r="N35" i="14"/>
  <c r="H59" i="14"/>
  <c r="N105" i="14"/>
  <c r="M38" i="14"/>
  <c r="C35" i="2"/>
  <c r="C148" i="2"/>
  <c r="M111" i="14"/>
  <c r="N133" i="14"/>
  <c r="M67" i="14"/>
  <c r="M80" i="14"/>
  <c r="I18" i="14"/>
  <c r="C123" i="2"/>
  <c r="C67" i="2"/>
  <c r="C85" i="2"/>
  <c r="N137" i="14"/>
  <c r="H14" i="14"/>
  <c r="M127" i="14"/>
  <c r="I115" i="14"/>
  <c r="M40" i="14"/>
  <c r="E22" i="2"/>
  <c r="K22" i="2" s="1"/>
  <c r="F22" i="3" s="1"/>
  <c r="H22" i="3" s="1"/>
  <c r="I22" i="3" s="1"/>
  <c r="M148" i="14"/>
  <c r="M85" i="14"/>
  <c r="H79" i="14"/>
  <c r="C75" i="2"/>
  <c r="N144" i="14"/>
  <c r="M64" i="14"/>
  <c r="C127" i="2"/>
  <c r="C79" i="2"/>
  <c r="H76" i="14"/>
  <c r="M138" i="14"/>
  <c r="M82" i="14"/>
  <c r="H145" i="14"/>
  <c r="N12" i="14"/>
  <c r="C114" i="2"/>
  <c r="M29" i="14"/>
  <c r="M69" i="14"/>
  <c r="C132" i="2"/>
  <c r="N62" i="14"/>
  <c r="M72" i="14"/>
  <c r="C29" i="2"/>
  <c r="C142" i="2"/>
  <c r="H33" i="14"/>
  <c r="C26" i="2"/>
  <c r="N129" i="14"/>
  <c r="M125" i="14"/>
  <c r="C77" i="2"/>
  <c r="N138" i="14"/>
  <c r="N74" i="14"/>
  <c r="N19" i="14"/>
  <c r="I91" i="14"/>
  <c r="H103" i="14"/>
  <c r="N114" i="14"/>
  <c r="M134" i="14"/>
  <c r="C72" i="2"/>
  <c r="C19" i="2"/>
  <c r="M115" i="14"/>
  <c r="N115" i="14"/>
  <c r="N142" i="14"/>
  <c r="M54" i="14"/>
  <c r="M59" i="14"/>
  <c r="H17" i="14"/>
  <c r="C54" i="2"/>
  <c r="C112" i="2"/>
  <c r="C31" i="2"/>
  <c r="C137" i="2"/>
  <c r="C64" i="2"/>
  <c r="H81" i="14"/>
  <c r="M129" i="14"/>
  <c r="M45" i="14"/>
  <c r="H131" i="14"/>
  <c r="I110" i="14"/>
  <c r="M62" i="14"/>
  <c r="C87" i="2"/>
  <c r="C57" i="2"/>
  <c r="N132" i="14"/>
  <c r="N59" i="14"/>
  <c r="H37" i="14"/>
  <c r="C82" i="2"/>
  <c r="M98" i="14"/>
  <c r="B48" i="2"/>
  <c r="N48" i="1"/>
  <c r="B23" i="2"/>
  <c r="N23" i="1"/>
  <c r="M23" i="1"/>
  <c r="N149" i="1"/>
  <c r="M149" i="1"/>
  <c r="B149" i="2"/>
  <c r="B152" i="2" s="1"/>
  <c r="M115" i="1"/>
  <c r="B115" i="2"/>
  <c r="N110" i="1"/>
  <c r="M110" i="1"/>
  <c r="M106" i="1"/>
  <c r="N106" i="1"/>
  <c r="M101" i="1"/>
  <c r="B101" i="2"/>
  <c r="N12" i="1"/>
  <c r="M12" i="1"/>
  <c r="I129" i="1"/>
  <c r="H129" i="1"/>
  <c r="H89" i="1"/>
  <c r="I89" i="1"/>
  <c r="I58" i="1"/>
  <c r="M22" i="1"/>
  <c r="N27" i="1"/>
  <c r="M74" i="1"/>
  <c r="I85" i="1"/>
  <c r="I77" i="1"/>
  <c r="M29" i="1"/>
  <c r="B43" i="2"/>
  <c r="B106" i="2"/>
  <c r="B35" i="2"/>
  <c r="H136" i="1"/>
  <c r="M48" i="1"/>
  <c r="H22" i="1"/>
  <c r="N44" i="1"/>
  <c r="N90" i="1"/>
  <c r="N22" i="1"/>
  <c r="I100" i="1"/>
  <c r="M108" i="1"/>
  <c r="B140" i="2"/>
  <c r="M140" i="1"/>
  <c r="H72" i="1"/>
  <c r="I72" i="1"/>
  <c r="I43" i="1"/>
  <c r="H43" i="1"/>
  <c r="H51" i="1"/>
  <c r="I51" i="1"/>
  <c r="E13" i="2"/>
  <c r="N147" i="1"/>
  <c r="N108" i="1"/>
  <c r="N83" i="1"/>
  <c r="M67" i="1"/>
  <c r="H46" i="1"/>
  <c r="I99" i="1"/>
  <c r="B114" i="2"/>
  <c r="B21" i="2"/>
  <c r="M24" i="1"/>
  <c r="B94" i="2"/>
  <c r="H122" i="1"/>
  <c r="H19" i="1"/>
  <c r="N115" i="1"/>
  <c r="N17" i="1"/>
  <c r="N92" i="1"/>
  <c r="M109" i="1"/>
  <c r="I96" i="1"/>
  <c r="N15" i="1"/>
  <c r="N35" i="1"/>
  <c r="B65" i="2"/>
  <c r="M65" i="1"/>
  <c r="M47" i="1"/>
  <c r="N47" i="1"/>
  <c r="B41" i="2"/>
  <c r="M41" i="1"/>
  <c r="B29" i="2"/>
  <c r="N26" i="1"/>
  <c r="M26" i="1"/>
  <c r="I143" i="1"/>
  <c r="H143" i="1"/>
  <c r="H60" i="1"/>
  <c r="I60" i="1"/>
  <c r="N139" i="1"/>
  <c r="M139" i="1"/>
  <c r="B129" i="2"/>
  <c r="M129" i="1"/>
  <c r="N129" i="1"/>
  <c r="N79" i="1"/>
  <c r="M79" i="1"/>
  <c r="B79" i="2"/>
  <c r="M45" i="1"/>
  <c r="N45" i="1"/>
  <c r="B126" i="2"/>
  <c r="I126" i="2" s="1"/>
  <c r="M126" i="2" s="1"/>
  <c r="M86" i="1"/>
  <c r="N86" i="1"/>
  <c r="B86" i="2"/>
  <c r="M57" i="1"/>
  <c r="N57" i="1"/>
  <c r="B57" i="2"/>
  <c r="B55" i="2"/>
  <c r="N55" i="1"/>
  <c r="M55" i="1"/>
  <c r="I59" i="1"/>
  <c r="H59" i="1"/>
  <c r="M131" i="1"/>
  <c r="N131" i="1"/>
  <c r="B131" i="2"/>
  <c r="I131" i="2" s="1"/>
  <c r="M131" i="2" s="1"/>
  <c r="I138" i="2"/>
  <c r="M138" i="2" s="1"/>
  <c r="I139" i="1"/>
  <c r="B46" i="2"/>
  <c r="M113" i="1"/>
  <c r="N113" i="1"/>
  <c r="N104" i="1"/>
  <c r="B104" i="2"/>
  <c r="M104" i="1"/>
  <c r="N100" i="1"/>
  <c r="M100" i="1"/>
  <c r="B100" i="2"/>
  <c r="B99" i="2"/>
  <c r="M99" i="1"/>
  <c r="N99" i="1"/>
  <c r="M91" i="1"/>
  <c r="B91" i="2"/>
  <c r="N91" i="1"/>
  <c r="B89" i="2"/>
  <c r="M89" i="1"/>
  <c r="B66" i="2"/>
  <c r="E66" i="2" s="1"/>
  <c r="N66" i="1"/>
  <c r="M66" i="1"/>
  <c r="N28" i="1"/>
  <c r="B28" i="2"/>
  <c r="M28" i="1"/>
  <c r="K153" i="1"/>
  <c r="N153" i="1" s="1"/>
  <c r="N16" i="1"/>
  <c r="H115" i="1"/>
  <c r="I115" i="1"/>
  <c r="I111" i="1"/>
  <c r="H111" i="1"/>
  <c r="H102" i="1"/>
  <c r="I102" i="1"/>
  <c r="B75" i="2"/>
  <c r="M75" i="1"/>
  <c r="M73" i="1"/>
  <c r="N73" i="1"/>
  <c r="N37" i="1"/>
  <c r="B37" i="2"/>
  <c r="I37" i="2" s="1"/>
  <c r="M37" i="2" s="1"/>
  <c r="K151" i="1"/>
  <c r="M152" i="1"/>
  <c r="N152" i="1"/>
  <c r="B45" i="2"/>
  <c r="B116" i="2"/>
  <c r="N116" i="1"/>
  <c r="B69" i="2"/>
  <c r="M69" i="1"/>
  <c r="N69" i="1"/>
  <c r="N34" i="1"/>
  <c r="B34" i="2"/>
  <c r="M34" i="1"/>
  <c r="N143" i="1"/>
  <c r="M143" i="1"/>
  <c r="M132" i="1"/>
  <c r="B132" i="2"/>
  <c r="H81" i="1"/>
  <c r="I81" i="1"/>
  <c r="H70" i="1"/>
  <c r="I70" i="1"/>
  <c r="B62" i="2"/>
  <c r="M62" i="1"/>
  <c r="N36" i="1"/>
  <c r="M36" i="1"/>
  <c r="B36" i="2"/>
  <c r="M134" i="1"/>
  <c r="N134" i="1"/>
  <c r="I33" i="1"/>
  <c r="H33" i="1"/>
  <c r="I37" i="1"/>
  <c r="I40" i="1"/>
  <c r="H40" i="1"/>
  <c r="N145" i="1"/>
  <c r="M145" i="1"/>
  <c r="B145" i="2"/>
  <c r="M96" i="1"/>
  <c r="B96" i="2"/>
  <c r="N96" i="1"/>
  <c r="N64" i="1"/>
  <c r="B64" i="2"/>
  <c r="B51" i="2"/>
  <c r="M51" i="1"/>
  <c r="N51" i="1"/>
  <c r="B148" i="2"/>
  <c r="M148" i="1"/>
  <c r="I128" i="1"/>
  <c r="H128" i="1"/>
  <c r="H121" i="1"/>
  <c r="I121" i="1"/>
  <c r="I116" i="1"/>
  <c r="H116" i="1"/>
  <c r="H112" i="1"/>
  <c r="I112" i="1"/>
  <c r="I108" i="1"/>
  <c r="H108" i="1"/>
  <c r="H88" i="1"/>
  <c r="I88" i="1"/>
  <c r="H69" i="1"/>
  <c r="I69" i="1"/>
  <c r="H14" i="1"/>
  <c r="I14" i="1"/>
  <c r="I26" i="1"/>
  <c r="H26" i="1"/>
  <c r="I34" i="1"/>
  <c r="H34" i="1"/>
  <c r="I57" i="1"/>
  <c r="H57" i="1"/>
  <c r="B124" i="2"/>
  <c r="I55" i="14"/>
  <c r="H55" i="14"/>
  <c r="I60" i="14"/>
  <c r="H60" i="14"/>
  <c r="H70" i="14"/>
  <c r="I70" i="14"/>
  <c r="H124" i="14"/>
  <c r="I124" i="14"/>
  <c r="H128" i="14"/>
  <c r="I128" i="14"/>
  <c r="I135" i="14"/>
  <c r="H135" i="14"/>
  <c r="I140" i="14"/>
  <c r="H140" i="14"/>
  <c r="H143" i="14"/>
  <c r="I143" i="14"/>
  <c r="I22" i="14"/>
  <c r="H22" i="14"/>
  <c r="I32" i="14"/>
  <c r="H32" i="14"/>
  <c r="I39" i="14"/>
  <c r="H39" i="14"/>
  <c r="H48" i="14"/>
  <c r="I48" i="14"/>
  <c r="H90" i="14"/>
  <c r="I90" i="14"/>
  <c r="H104" i="14"/>
  <c r="I104" i="14"/>
  <c r="I106" i="14"/>
  <c r="H106" i="14"/>
  <c r="H109" i="14"/>
  <c r="I109" i="14"/>
  <c r="H142" i="14"/>
  <c r="I142" i="14"/>
  <c r="I148" i="14"/>
  <c r="H148" i="14"/>
  <c r="I62" i="14"/>
  <c r="H62" i="14"/>
  <c r="I74" i="14"/>
  <c r="H74" i="14"/>
  <c r="I118" i="14"/>
  <c r="H118" i="14"/>
  <c r="I23" i="14"/>
  <c r="H23" i="14"/>
  <c r="I31" i="14"/>
  <c r="H31" i="14"/>
  <c r="I40" i="14"/>
  <c r="H40" i="14"/>
  <c r="H44" i="14"/>
  <c r="I44" i="14"/>
  <c r="H105" i="14"/>
  <c r="I105" i="14"/>
  <c r="I136" i="14"/>
  <c r="H136" i="14"/>
  <c r="I141" i="14"/>
  <c r="H141" i="14"/>
  <c r="H144" i="14"/>
  <c r="I144" i="14"/>
  <c r="I147" i="14"/>
  <c r="H147" i="14"/>
  <c r="H113" i="14"/>
  <c r="I101" i="14"/>
  <c r="I95" i="14"/>
  <c r="H87" i="1"/>
  <c r="I48" i="1"/>
  <c r="I107" i="1"/>
  <c r="I21" i="1"/>
  <c r="I148" i="1"/>
  <c r="H52" i="14"/>
  <c r="H89" i="14"/>
  <c r="I80" i="1"/>
  <c r="I142" i="1"/>
  <c r="I38" i="1"/>
  <c r="I54" i="1"/>
  <c r="H30" i="14"/>
  <c r="I71" i="1"/>
  <c r="H18" i="1"/>
  <c r="F151" i="1"/>
  <c r="I151" i="1" s="1"/>
  <c r="H80" i="14"/>
  <c r="H21" i="14"/>
  <c r="H96" i="14"/>
  <c r="I138" i="1"/>
  <c r="I72" i="14"/>
  <c r="E153" i="14"/>
  <c r="I38" i="14"/>
  <c r="I31" i="1"/>
  <c r="H104" i="1"/>
  <c r="I90" i="1"/>
  <c r="H56" i="1"/>
  <c r="H28" i="1"/>
  <c r="I68" i="1"/>
  <c r="E151" i="14"/>
  <c r="F151" i="14" s="1"/>
  <c r="I151" i="14" s="1"/>
  <c r="H127" i="1"/>
  <c r="I41" i="1"/>
  <c r="I132" i="1"/>
  <c r="H130" i="14"/>
  <c r="I124" i="1"/>
  <c r="H78" i="14"/>
  <c r="I84" i="1"/>
  <c r="I50" i="1"/>
  <c r="I35" i="1"/>
  <c r="H45" i="1"/>
  <c r="H144" i="1"/>
  <c r="G142" i="3"/>
  <c r="G145" i="3"/>
  <c r="G84" i="3"/>
  <c r="G57" i="3"/>
  <c r="E40" i="2"/>
  <c r="I40" i="2"/>
  <c r="M40" i="2" s="1"/>
  <c r="H25" i="1"/>
  <c r="F153" i="1"/>
  <c r="I153" i="1" s="1"/>
  <c r="I53" i="1"/>
  <c r="H53" i="1"/>
  <c r="H12" i="14"/>
  <c r="F153" i="14"/>
  <c r="I153" i="14" s="1"/>
  <c r="C15" i="2"/>
  <c r="M15" i="14"/>
  <c r="K151" i="14"/>
  <c r="N151" i="14" s="1"/>
  <c r="K153" i="14"/>
  <c r="N153" i="14" s="1"/>
  <c r="H19" i="14"/>
  <c r="I19" i="14"/>
  <c r="N23" i="14"/>
  <c r="C23" i="2"/>
  <c r="M23" i="14"/>
  <c r="H54" i="14"/>
  <c r="I54" i="14"/>
  <c r="N55" i="14"/>
  <c r="C55" i="2"/>
  <c r="M55" i="14"/>
  <c r="N90" i="14"/>
  <c r="C90" i="2"/>
  <c r="M90" i="14"/>
  <c r="H92" i="14"/>
  <c r="I92" i="14"/>
  <c r="I94" i="14"/>
  <c r="H94" i="14"/>
  <c r="I97" i="14"/>
  <c r="H97" i="14"/>
  <c r="H100" i="14"/>
  <c r="I100" i="14"/>
  <c r="H108" i="14"/>
  <c r="I108" i="14"/>
  <c r="G21" i="3"/>
  <c r="G58" i="3"/>
  <c r="I149" i="4"/>
  <c r="E134" i="2"/>
  <c r="I134" i="2"/>
  <c r="M134" i="2" s="1"/>
  <c r="I149" i="15"/>
  <c r="H149" i="15"/>
  <c r="H152" i="15" s="1"/>
  <c r="E138" i="2"/>
  <c r="I17" i="4"/>
  <c r="B98" i="2"/>
  <c r="M98" i="1"/>
  <c r="N98" i="1"/>
  <c r="M93" i="4"/>
  <c r="I24" i="2"/>
  <c r="M24" i="2" s="1"/>
  <c r="E24" i="2"/>
  <c r="I75" i="4"/>
  <c r="H75" i="4"/>
  <c r="F72" i="4"/>
  <c r="F69" i="4"/>
  <c r="F68" i="4"/>
  <c r="G100" i="3"/>
  <c r="G115" i="3"/>
  <c r="I92" i="4"/>
  <c r="H92" i="4"/>
  <c r="I132" i="2"/>
  <c r="M132" i="2" s="1"/>
  <c r="E132" i="2"/>
  <c r="I115" i="4"/>
  <c r="H115" i="4"/>
  <c r="L106" i="2"/>
  <c r="C106" i="3"/>
  <c r="G68" i="3"/>
  <c r="N99" i="4"/>
  <c r="F136" i="4"/>
  <c r="H28" i="14"/>
  <c r="I28" i="14"/>
  <c r="I17" i="2"/>
  <c r="M17" i="2" s="1"/>
  <c r="G153" i="2"/>
  <c r="F23" i="4"/>
  <c r="E22" i="4"/>
  <c r="I22" i="2"/>
  <c r="M22" i="2" s="1"/>
  <c r="H153" i="2"/>
  <c r="H151" i="2"/>
  <c r="F151" i="2"/>
  <c r="C151" i="3" s="1"/>
  <c r="N106" i="4"/>
  <c r="M106" i="4"/>
  <c r="I88" i="2"/>
  <c r="M88" i="2" s="1"/>
  <c r="G129" i="3"/>
  <c r="F53" i="4"/>
  <c r="H48" i="4"/>
  <c r="I48" i="4"/>
  <c r="F44" i="4"/>
  <c r="F43" i="4"/>
  <c r="G143" i="3"/>
  <c r="L110" i="2"/>
  <c r="C110" i="3"/>
  <c r="G45" i="3"/>
  <c r="N84" i="4"/>
  <c r="M84" i="4"/>
  <c r="M78" i="4"/>
  <c r="N78" i="4"/>
  <c r="M77" i="1"/>
  <c r="B77" i="2"/>
  <c r="M70" i="1"/>
  <c r="B70" i="2"/>
  <c r="N70" i="1"/>
  <c r="N68" i="1"/>
  <c r="M68" i="1"/>
  <c r="B68" i="2"/>
  <c r="N17" i="2"/>
  <c r="J153" i="2"/>
  <c r="F51" i="4"/>
  <c r="H46" i="4"/>
  <c r="I46" i="4"/>
  <c r="G141" i="3"/>
  <c r="L46" i="2"/>
  <c r="C46" i="3"/>
  <c r="N144" i="1"/>
  <c r="M144" i="1"/>
  <c r="M103" i="1"/>
  <c r="N103" i="1"/>
  <c r="B103" i="2"/>
  <c r="N87" i="1"/>
  <c r="M87" i="1"/>
  <c r="N82" i="1"/>
  <c r="M82" i="1"/>
  <c r="N76" i="4"/>
  <c r="M76" i="4"/>
  <c r="I97" i="1"/>
  <c r="H97" i="1"/>
  <c r="H147" i="1"/>
  <c r="I147" i="1"/>
  <c r="H49" i="14"/>
  <c r="I49" i="14"/>
  <c r="I86" i="14"/>
  <c r="H86" i="14"/>
  <c r="M92" i="14"/>
  <c r="N92" i="14"/>
  <c r="M104" i="14"/>
  <c r="C104" i="2"/>
  <c r="N104" i="14"/>
  <c r="H112" i="14"/>
  <c r="I112" i="14"/>
  <c r="N113" i="14"/>
  <c r="C113" i="2"/>
  <c r="H47" i="15"/>
  <c r="I47" i="15"/>
  <c r="I53" i="15"/>
  <c r="H53" i="15"/>
  <c r="M60" i="15"/>
  <c r="D60" i="2"/>
  <c r="N60" i="15"/>
  <c r="I82" i="15"/>
  <c r="H82" i="15"/>
  <c r="I96" i="15"/>
  <c r="H96" i="15"/>
  <c r="I99" i="15"/>
  <c r="H99" i="15"/>
  <c r="H103" i="15"/>
  <c r="I103" i="15"/>
  <c r="M104" i="15"/>
  <c r="D104" i="2"/>
  <c r="N104" i="15"/>
  <c r="N109" i="15"/>
  <c r="D109" i="2"/>
  <c r="D122" i="2"/>
  <c r="N122" i="15"/>
  <c r="M122" i="15"/>
  <c r="M147" i="15"/>
  <c r="D147" i="2"/>
  <c r="N78" i="14"/>
  <c r="C143" i="3"/>
  <c r="K151" i="15"/>
  <c r="N151" i="15" s="1"/>
  <c r="I63" i="14"/>
  <c r="K153" i="15"/>
  <c r="N153" i="15" s="1"/>
  <c r="F153" i="15"/>
  <c r="I153" i="15" s="1"/>
  <c r="K154" i="4"/>
  <c r="N154" i="4" s="1"/>
  <c r="H88" i="14"/>
  <c r="F49" i="4"/>
  <c r="I47" i="4"/>
  <c r="B144" i="2"/>
  <c r="I107" i="15"/>
  <c r="I63" i="15"/>
  <c r="M52" i="14"/>
  <c r="G140" i="3"/>
  <c r="I46" i="14"/>
  <c r="F77" i="4"/>
  <c r="M102" i="4"/>
  <c r="F122" i="4"/>
  <c r="H74" i="1"/>
  <c r="B82" i="2"/>
  <c r="F124" i="4"/>
  <c r="F95" i="4"/>
  <c r="F94" i="4"/>
  <c r="F86" i="4"/>
  <c r="F64" i="4"/>
  <c r="F63" i="4"/>
  <c r="C116" i="3"/>
  <c r="L116" i="2"/>
  <c r="L25" i="2"/>
  <c r="C25" i="3"/>
  <c r="N130" i="4"/>
  <c r="M130" i="4"/>
  <c r="B118" i="2"/>
  <c r="M118" i="1"/>
  <c r="N118" i="1"/>
  <c r="N91" i="4"/>
  <c r="M85" i="4"/>
  <c r="N85" i="4"/>
  <c r="N81" i="1"/>
  <c r="M81" i="1"/>
  <c r="B60" i="2"/>
  <c r="N60" i="1"/>
  <c r="M60" i="1"/>
  <c r="M50" i="4"/>
  <c r="N50" i="4"/>
  <c r="I113" i="1"/>
  <c r="H113" i="1"/>
  <c r="I110" i="1"/>
  <c r="H110" i="1"/>
  <c r="I103" i="1"/>
  <c r="H103" i="1"/>
  <c r="H93" i="1"/>
  <c r="I93" i="1"/>
  <c r="M78" i="14"/>
  <c r="E153" i="15"/>
  <c r="E151" i="15"/>
  <c r="F151" i="15"/>
  <c r="I151" i="15" s="1"/>
  <c r="C141" i="3"/>
  <c r="G8" i="14"/>
  <c r="L8" i="14" s="1"/>
  <c r="L8" i="2"/>
  <c r="G8" i="2"/>
  <c r="G8" i="4"/>
  <c r="L8" i="4" s="1"/>
  <c r="N98" i="14"/>
  <c r="I94" i="1"/>
  <c r="M113" i="14"/>
  <c r="C141" i="2"/>
  <c r="C92" i="2"/>
  <c r="C89" i="2"/>
  <c r="G77" i="3"/>
  <c r="N102" i="4"/>
  <c r="F104" i="4"/>
  <c r="F98" i="4"/>
  <c r="L114" i="2"/>
  <c r="C114" i="3"/>
  <c r="C91" i="3"/>
  <c r="L91" i="2"/>
  <c r="L44" i="2"/>
  <c r="C44" i="3"/>
  <c r="N126" i="4"/>
  <c r="B122" i="2"/>
  <c r="N122" i="1"/>
  <c r="M120" i="1"/>
  <c r="N120" i="1"/>
  <c r="N92" i="4"/>
  <c r="M92" i="4"/>
  <c r="M63" i="1"/>
  <c r="B63" i="2"/>
  <c r="N56" i="4"/>
  <c r="B30" i="2"/>
  <c r="M30" i="1"/>
  <c r="N30" i="1"/>
  <c r="N28" i="4"/>
  <c r="M28" i="4"/>
  <c r="M25" i="1"/>
  <c r="N25" i="1"/>
  <c r="N148" i="4"/>
  <c r="F132" i="4"/>
  <c r="F130" i="4"/>
  <c r="F117" i="4"/>
  <c r="C69" i="3"/>
  <c r="L69" i="2"/>
  <c r="M113" i="4"/>
  <c r="N113" i="4"/>
  <c r="N74" i="4"/>
  <c r="M74" i="4"/>
  <c r="N147" i="4"/>
  <c r="M147" i="4"/>
  <c r="B135" i="2"/>
  <c r="N135" i="1"/>
  <c r="I36" i="1"/>
  <c r="H36" i="1"/>
  <c r="C30" i="2"/>
  <c r="N30" i="14"/>
  <c r="N79" i="15"/>
  <c r="D79" i="2"/>
  <c r="N114" i="15"/>
  <c r="D114" i="2"/>
  <c r="F129" i="4"/>
  <c r="F111" i="4"/>
  <c r="F56" i="4"/>
  <c r="F19" i="4"/>
  <c r="B128" i="2"/>
  <c r="N128" i="1"/>
  <c r="N110" i="4"/>
  <c r="N96" i="4"/>
  <c r="M96" i="4"/>
  <c r="M95" i="1"/>
  <c r="N95" i="1"/>
  <c r="B95" i="2"/>
  <c r="M19" i="4"/>
  <c r="N19" i="4"/>
  <c r="H149" i="1"/>
  <c r="H152" i="1" s="1"/>
  <c r="F152" i="1"/>
  <c r="I152" i="1" s="1"/>
  <c r="N27" i="14"/>
  <c r="C27" i="2"/>
  <c r="N41" i="14"/>
  <c r="C41" i="2"/>
  <c r="M56" i="1"/>
  <c r="N56" i="1"/>
  <c r="N38" i="4"/>
  <c r="M32" i="14"/>
  <c r="C32" i="2"/>
  <c r="N71" i="14"/>
  <c r="C71" i="2"/>
  <c r="N149" i="14"/>
  <c r="C149" i="2"/>
  <c r="M44" i="15"/>
  <c r="D44" i="2"/>
  <c r="N88" i="1"/>
  <c r="M88" i="1"/>
  <c r="N59" i="4"/>
  <c r="B50" i="2"/>
  <c r="N50" i="1"/>
  <c r="M48" i="4"/>
  <c r="M31" i="1"/>
  <c r="B31" i="2"/>
  <c r="B18" i="2"/>
  <c r="N18" i="1"/>
  <c r="M138" i="4"/>
  <c r="M56" i="14"/>
  <c r="C56" i="2"/>
  <c r="M73" i="15"/>
  <c r="D73" i="2"/>
  <c r="N28" i="14"/>
  <c r="M28" i="14"/>
  <c r="F139" i="4"/>
  <c r="F137" i="4"/>
  <c r="H137" i="1"/>
  <c r="I137" i="1"/>
  <c r="I137" i="15"/>
  <c r="H137" i="15"/>
  <c r="M137" i="15"/>
  <c r="N137" i="15"/>
  <c r="D137" i="2"/>
  <c r="I137" i="14"/>
  <c r="H137" i="14"/>
  <c r="N137" i="4"/>
  <c r="H78" i="4" l="1"/>
  <c r="E87" i="2"/>
  <c r="I76" i="2"/>
  <c r="M76" i="2" s="1"/>
  <c r="I16" i="2"/>
  <c r="M16" i="2" s="1"/>
  <c r="E123" i="2"/>
  <c r="K123" i="2" s="1"/>
  <c r="I117" i="2"/>
  <c r="M117" i="2" s="1"/>
  <c r="I32" i="2"/>
  <c r="M32" i="2" s="1"/>
  <c r="E102" i="2"/>
  <c r="E80" i="2"/>
  <c r="B80" i="3" s="1"/>
  <c r="D80" i="3" s="1"/>
  <c r="E80" i="3" s="1"/>
  <c r="E99" i="2"/>
  <c r="I83" i="2"/>
  <c r="M83" i="2" s="1"/>
  <c r="I62" i="2"/>
  <c r="M62" i="2" s="1"/>
  <c r="E16" i="2"/>
  <c r="K16" i="2" s="1"/>
  <c r="E19" i="2"/>
  <c r="I102" i="2"/>
  <c r="M102" i="2" s="1"/>
  <c r="H149" i="4"/>
  <c r="H153" i="4" s="1"/>
  <c r="E153" i="4"/>
  <c r="H40" i="4"/>
  <c r="E21" i="2"/>
  <c r="K21" i="2" s="1"/>
  <c r="E12" i="2"/>
  <c r="K12" i="2" s="1"/>
  <c r="I12" i="2"/>
  <c r="M12" i="2" s="1"/>
  <c r="I143" i="2"/>
  <c r="M143" i="2" s="1"/>
  <c r="B22" i="3"/>
  <c r="D22" i="3" s="1"/>
  <c r="E22" i="3" s="1"/>
  <c r="I108" i="2"/>
  <c r="M108" i="2" s="1"/>
  <c r="I51" i="2"/>
  <c r="M51" i="2" s="1"/>
  <c r="E143" i="2"/>
  <c r="B143" i="3" s="1"/>
  <c r="D143" i="3" s="1"/>
  <c r="E143" i="3" s="1"/>
  <c r="I97" i="2"/>
  <c r="M97" i="2" s="1"/>
  <c r="E110" i="2"/>
  <c r="K110" i="2" s="1"/>
  <c r="F110" i="3" s="1"/>
  <c r="I65" i="2"/>
  <c r="M65" i="2" s="1"/>
  <c r="I33" i="2"/>
  <c r="M33" i="2" s="1"/>
  <c r="I101" i="2"/>
  <c r="M101" i="2" s="1"/>
  <c r="I42" i="2"/>
  <c r="M42" i="2" s="1"/>
  <c r="I25" i="2"/>
  <c r="M25" i="2" s="1"/>
  <c r="I110" i="2"/>
  <c r="M110" i="2" s="1"/>
  <c r="E127" i="2"/>
  <c r="K127" i="2" s="1"/>
  <c r="F127" i="3" s="1"/>
  <c r="H127" i="3" s="1"/>
  <c r="I127" i="3" s="1"/>
  <c r="I125" i="2"/>
  <c r="M125" i="2" s="1"/>
  <c r="E38" i="2"/>
  <c r="K38" i="2" s="1"/>
  <c r="F38" i="3" s="1"/>
  <c r="H38" i="3" s="1"/>
  <c r="I38" i="3" s="1"/>
  <c r="I39" i="2"/>
  <c r="M39" i="2" s="1"/>
  <c r="E52" i="2"/>
  <c r="B52" i="3" s="1"/>
  <c r="D52" i="3" s="1"/>
  <c r="E52" i="3" s="1"/>
  <c r="E39" i="2"/>
  <c r="E26" i="2"/>
  <c r="K26" i="2" s="1"/>
  <c r="I38" i="2"/>
  <c r="M38" i="2" s="1"/>
  <c r="H149" i="14"/>
  <c r="H152" i="14" s="1"/>
  <c r="I21" i="2"/>
  <c r="M21" i="2" s="1"/>
  <c r="E69" i="2"/>
  <c r="B69" i="3" s="1"/>
  <c r="D69" i="3" s="1"/>
  <c r="E69" i="3" s="1"/>
  <c r="E49" i="2"/>
  <c r="K49" i="2" s="1"/>
  <c r="I69" i="2"/>
  <c r="M69" i="2" s="1"/>
  <c r="I105" i="2"/>
  <c r="M105" i="2" s="1"/>
  <c r="I59" i="2"/>
  <c r="M59" i="2" s="1"/>
  <c r="I49" i="2"/>
  <c r="M49" i="2" s="1"/>
  <c r="E59" i="2"/>
  <c r="B59" i="3" s="1"/>
  <c r="D59" i="3" s="1"/>
  <c r="E59" i="3" s="1"/>
  <c r="G88" i="3"/>
  <c r="G111" i="3"/>
  <c r="G120" i="3"/>
  <c r="G52" i="3"/>
  <c r="G26" i="3"/>
  <c r="G70" i="3"/>
  <c r="G149" i="3"/>
  <c r="I131" i="4"/>
  <c r="E115" i="2"/>
  <c r="B115" i="3" s="1"/>
  <c r="D115" i="3" s="1"/>
  <c r="E115" i="3" s="1"/>
  <c r="E37" i="2"/>
  <c r="B37" i="3" s="1"/>
  <c r="D37" i="3" s="1"/>
  <c r="E37" i="3" s="1"/>
  <c r="E46" i="2"/>
  <c r="K46" i="2" s="1"/>
  <c r="H100" i="4"/>
  <c r="H74" i="4"/>
  <c r="H45" i="4"/>
  <c r="H93" i="4"/>
  <c r="I126" i="4"/>
  <c r="I128" i="4"/>
  <c r="H116" i="4"/>
  <c r="I59" i="4"/>
  <c r="I112" i="4"/>
  <c r="I142" i="2"/>
  <c r="M142" i="2" s="1"/>
  <c r="I136" i="2"/>
  <c r="M136" i="2" s="1"/>
  <c r="E78" i="2"/>
  <c r="B78" i="3" s="1"/>
  <c r="D78" i="3" s="1"/>
  <c r="E78" i="3" s="1"/>
  <c r="I78" i="2"/>
  <c r="M78" i="2" s="1"/>
  <c r="E142" i="2"/>
  <c r="K142" i="2" s="1"/>
  <c r="F142" i="3" s="1"/>
  <c r="H142" i="3" s="1"/>
  <c r="I142" i="3" s="1"/>
  <c r="I74" i="2"/>
  <c r="M74" i="2" s="1"/>
  <c r="E74" i="2"/>
  <c r="K74" i="2" s="1"/>
  <c r="F74" i="3" s="1"/>
  <c r="H74" i="3" s="1"/>
  <c r="I74" i="3" s="1"/>
  <c r="I47" i="2"/>
  <c r="M47" i="2" s="1"/>
  <c r="E107" i="2"/>
  <c r="B107" i="3" s="1"/>
  <c r="D107" i="3" s="1"/>
  <c r="E107" i="3" s="1"/>
  <c r="E47" i="2"/>
  <c r="B47" i="3" s="1"/>
  <c r="D47" i="3" s="1"/>
  <c r="E47" i="3" s="1"/>
  <c r="E136" i="2"/>
  <c r="K136" i="2" s="1"/>
  <c r="F136" i="3" s="1"/>
  <c r="H136" i="3" s="1"/>
  <c r="I136" i="3" s="1"/>
  <c r="I107" i="2"/>
  <c r="M107" i="2" s="1"/>
  <c r="E84" i="2"/>
  <c r="K84" i="2" s="1"/>
  <c r="F84" i="3" s="1"/>
  <c r="H84" i="3" s="1"/>
  <c r="I84" i="3" s="1"/>
  <c r="E75" i="2"/>
  <c r="K75" i="2" s="1"/>
  <c r="F75" i="3" s="1"/>
  <c r="H75" i="3" s="1"/>
  <c r="I75" i="3" s="1"/>
  <c r="E58" i="2"/>
  <c r="K58" i="2" s="1"/>
  <c r="E42" i="2"/>
  <c r="K42" i="2" s="1"/>
  <c r="F42" i="3" s="1"/>
  <c r="H42" i="3" s="1"/>
  <c r="I42" i="3" s="1"/>
  <c r="E17" i="2"/>
  <c r="K17" i="2" s="1"/>
  <c r="I58" i="2"/>
  <c r="M58" i="2" s="1"/>
  <c r="E76" i="2"/>
  <c r="B76" i="3" s="1"/>
  <c r="D76" i="3" s="1"/>
  <c r="E76" i="3" s="1"/>
  <c r="E130" i="2"/>
  <c r="K130" i="2" s="1"/>
  <c r="F130" i="3" s="1"/>
  <c r="H130" i="3" s="1"/>
  <c r="I130" i="3" s="1"/>
  <c r="E120" i="2"/>
  <c r="B120" i="3" s="1"/>
  <c r="D120" i="3" s="1"/>
  <c r="E120" i="3" s="1"/>
  <c r="I130" i="2"/>
  <c r="M130" i="2" s="1"/>
  <c r="I52" i="2"/>
  <c r="M52" i="2" s="1"/>
  <c r="E117" i="2"/>
  <c r="B117" i="3" s="1"/>
  <c r="D117" i="3" s="1"/>
  <c r="E117" i="3" s="1"/>
  <c r="H88" i="3"/>
  <c r="I88" i="3" s="1"/>
  <c r="I120" i="2"/>
  <c r="M120" i="2" s="1"/>
  <c r="B139" i="3"/>
  <c r="D139" i="3" s="1"/>
  <c r="E139" i="3" s="1"/>
  <c r="K139" i="2"/>
  <c r="F139" i="3" s="1"/>
  <c r="I148" i="2"/>
  <c r="M148" i="2" s="1"/>
  <c r="I106" i="2"/>
  <c r="M106" i="2" s="1"/>
  <c r="E108" i="2"/>
  <c r="B108" i="3" s="1"/>
  <c r="D108" i="3" s="1"/>
  <c r="E108" i="3" s="1"/>
  <c r="E97" i="2"/>
  <c r="K97" i="2" s="1"/>
  <c r="F97" i="3" s="1"/>
  <c r="E106" i="2"/>
  <c r="B106" i="3" s="1"/>
  <c r="D106" i="3" s="1"/>
  <c r="E106" i="3" s="1"/>
  <c r="E101" i="2"/>
  <c r="B101" i="3" s="1"/>
  <c r="D101" i="3" s="1"/>
  <c r="E101" i="3" s="1"/>
  <c r="I133" i="2"/>
  <c r="M133" i="2" s="1"/>
  <c r="E133" i="2"/>
  <c r="K133" i="2" s="1"/>
  <c r="F133" i="3" s="1"/>
  <c r="H21" i="4"/>
  <c r="I21" i="4"/>
  <c r="I80" i="2"/>
  <c r="M80" i="2" s="1"/>
  <c r="E121" i="2"/>
  <c r="K121" i="2" s="1"/>
  <c r="F121" i="3" s="1"/>
  <c r="H121" i="3" s="1"/>
  <c r="I121" i="3" s="1"/>
  <c r="E25" i="2"/>
  <c r="B25" i="3" s="1"/>
  <c r="D25" i="3" s="1"/>
  <c r="E25" i="3" s="1"/>
  <c r="E33" i="2"/>
  <c r="B33" i="3" s="1"/>
  <c r="D33" i="3" s="1"/>
  <c r="E33" i="3" s="1"/>
  <c r="E67" i="2"/>
  <c r="B67" i="3" s="1"/>
  <c r="D67" i="3" s="1"/>
  <c r="E67" i="3" s="1"/>
  <c r="E125" i="2"/>
  <c r="B125" i="3" s="1"/>
  <c r="D125" i="3" s="1"/>
  <c r="E125" i="3" s="1"/>
  <c r="I67" i="2"/>
  <c r="M67" i="2" s="1"/>
  <c r="B88" i="3"/>
  <c r="D88" i="3" s="1"/>
  <c r="E88" i="3" s="1"/>
  <c r="H123" i="4"/>
  <c r="G80" i="3"/>
  <c r="G53" i="3"/>
  <c r="G14" i="3"/>
  <c r="G23" i="3"/>
  <c r="G123" i="3"/>
  <c r="G15" i="3"/>
  <c r="G48" i="3"/>
  <c r="G76" i="3"/>
  <c r="G125" i="3"/>
  <c r="G17" i="3"/>
  <c r="I29" i="2"/>
  <c r="M29" i="2" s="1"/>
  <c r="E112" i="2"/>
  <c r="K112" i="2" s="1"/>
  <c r="E29" i="2"/>
  <c r="K29" i="2" s="1"/>
  <c r="F29" i="3" s="1"/>
  <c r="H29" i="3" s="1"/>
  <c r="I29" i="3" s="1"/>
  <c r="I19" i="2"/>
  <c r="M19" i="2" s="1"/>
  <c r="I112" i="2"/>
  <c r="M112" i="2" s="1"/>
  <c r="G59" i="3"/>
  <c r="G134" i="3"/>
  <c r="G126" i="3"/>
  <c r="G30" i="3"/>
  <c r="G87" i="3"/>
  <c r="G85" i="3"/>
  <c r="G20" i="3"/>
  <c r="G34" i="3"/>
  <c r="G99" i="3"/>
  <c r="G112" i="3"/>
  <c r="G54" i="3"/>
  <c r="G118" i="3"/>
  <c r="G83" i="3"/>
  <c r="G113" i="3"/>
  <c r="G98" i="3"/>
  <c r="G137" i="3"/>
  <c r="G133" i="3"/>
  <c r="G97" i="3"/>
  <c r="G82" i="3"/>
  <c r="G139" i="3"/>
  <c r="I46" i="2"/>
  <c r="M46" i="2" s="1"/>
  <c r="J8" i="2"/>
  <c r="C8" i="3"/>
  <c r="H106" i="4"/>
  <c r="I103" i="4"/>
  <c r="H148" i="4"/>
  <c r="I67" i="4"/>
  <c r="H147" i="4"/>
  <c r="I52" i="4"/>
  <c r="I118" i="4"/>
  <c r="H110" i="4"/>
  <c r="H26" i="4"/>
  <c r="I120" i="4"/>
  <c r="I80" i="4"/>
  <c r="I90" i="4"/>
  <c r="I58" i="4"/>
  <c r="M154" i="4"/>
  <c r="H30" i="4"/>
  <c r="I91" i="4"/>
  <c r="I39" i="4"/>
  <c r="H39" i="4"/>
  <c r="I27" i="4"/>
  <c r="H35" i="4"/>
  <c r="I35" i="4"/>
  <c r="I85" i="4"/>
  <c r="H85" i="4"/>
  <c r="H141" i="4"/>
  <c r="I141" i="4"/>
  <c r="I25" i="4"/>
  <c r="H25" i="4"/>
  <c r="H101" i="4"/>
  <c r="I101" i="4"/>
  <c r="H109" i="4"/>
  <c r="I109" i="4"/>
  <c r="H16" i="4"/>
  <c r="I16" i="4"/>
  <c r="H105" i="4"/>
  <c r="I105" i="4"/>
  <c r="I55" i="4"/>
  <c r="H55" i="4"/>
  <c r="H24" i="4"/>
  <c r="I24" i="4"/>
  <c r="H34" i="4"/>
  <c r="I34" i="4"/>
  <c r="I70" i="4"/>
  <c r="H70" i="4"/>
  <c r="H127" i="4"/>
  <c r="I127" i="4"/>
  <c r="I125" i="4"/>
  <c r="H125" i="4"/>
  <c r="I97" i="4"/>
  <c r="H97" i="4"/>
  <c r="H76" i="4"/>
  <c r="I76" i="4"/>
  <c r="H133" i="4"/>
  <c r="I133" i="4"/>
  <c r="H81" i="4"/>
  <c r="I81" i="4"/>
  <c r="I73" i="4"/>
  <c r="H73" i="4"/>
  <c r="H145" i="4"/>
  <c r="I145" i="4"/>
  <c r="I89" i="4"/>
  <c r="H89" i="4"/>
  <c r="H138" i="4"/>
  <c r="I138" i="4"/>
  <c r="H36" i="4"/>
  <c r="I36" i="4"/>
  <c r="H143" i="4"/>
  <c r="I143" i="4"/>
  <c r="I84" i="2"/>
  <c r="M84" i="2" s="1"/>
  <c r="D151" i="2"/>
  <c r="I81" i="2"/>
  <c r="M81" i="2" s="1"/>
  <c r="E55" i="2"/>
  <c r="B55" i="3" s="1"/>
  <c r="D55" i="3" s="1"/>
  <c r="E55" i="3" s="1"/>
  <c r="I116" i="2"/>
  <c r="M116" i="2" s="1"/>
  <c r="E81" i="2"/>
  <c r="E93" i="2"/>
  <c r="B93" i="3" s="1"/>
  <c r="D93" i="3" s="1"/>
  <c r="E93" i="3" s="1"/>
  <c r="I26" i="2"/>
  <c r="M26" i="2" s="1"/>
  <c r="I139" i="2"/>
  <c r="M139" i="2" s="1"/>
  <c r="I93" i="2"/>
  <c r="M93" i="2" s="1"/>
  <c r="I14" i="2"/>
  <c r="M14" i="2" s="1"/>
  <c r="I20" i="2"/>
  <c r="M20" i="2" s="1"/>
  <c r="I121" i="2"/>
  <c r="M121" i="2" s="1"/>
  <c r="E14" i="2"/>
  <c r="I140" i="2"/>
  <c r="M140" i="2" s="1"/>
  <c r="E85" i="2"/>
  <c r="B85" i="3" s="1"/>
  <c r="D85" i="3" s="1"/>
  <c r="E85" i="3" s="1"/>
  <c r="E20" i="2"/>
  <c r="I53" i="2"/>
  <c r="M53" i="2" s="1"/>
  <c r="E83" i="2"/>
  <c r="E111" i="2"/>
  <c r="E105" i="2"/>
  <c r="I85" i="2"/>
  <c r="M85" i="2" s="1"/>
  <c r="M151" i="14"/>
  <c r="I123" i="2"/>
  <c r="M123" i="2" s="1"/>
  <c r="E72" i="2"/>
  <c r="K72" i="2" s="1"/>
  <c r="I87" i="2"/>
  <c r="M87" i="2" s="1"/>
  <c r="B110" i="3"/>
  <c r="D110" i="3" s="1"/>
  <c r="E110" i="3" s="1"/>
  <c r="I127" i="2"/>
  <c r="M127" i="2" s="1"/>
  <c r="I72" i="2"/>
  <c r="M72" i="2" s="1"/>
  <c r="E54" i="2"/>
  <c r="I54" i="2"/>
  <c r="M54" i="2" s="1"/>
  <c r="E140" i="2"/>
  <c r="I115" i="2"/>
  <c r="M115" i="2" s="1"/>
  <c r="B13" i="3"/>
  <c r="D13" i="3" s="1"/>
  <c r="E13" i="3" s="1"/>
  <c r="K13" i="2"/>
  <c r="E35" i="2"/>
  <c r="I35" i="2"/>
  <c r="M35" i="2" s="1"/>
  <c r="B123" i="3"/>
  <c r="D123" i="3" s="1"/>
  <c r="E123" i="3" s="1"/>
  <c r="I43" i="2"/>
  <c r="M43" i="2" s="1"/>
  <c r="I48" i="2"/>
  <c r="M48" i="2" s="1"/>
  <c r="E48" i="2"/>
  <c r="E43" i="2"/>
  <c r="K43" i="2" s="1"/>
  <c r="E148" i="2"/>
  <c r="B148" i="3" s="1"/>
  <c r="D148" i="3" s="1"/>
  <c r="E148" i="3" s="1"/>
  <c r="E65" i="2"/>
  <c r="K65" i="2" s="1"/>
  <c r="E126" i="2"/>
  <c r="K126" i="2" s="1"/>
  <c r="F126" i="3" s="1"/>
  <c r="E94" i="2"/>
  <c r="I94" i="2"/>
  <c r="M94" i="2" s="1"/>
  <c r="E124" i="2"/>
  <c r="E45" i="2"/>
  <c r="I45" i="2"/>
  <c r="M45" i="2" s="1"/>
  <c r="I57" i="2"/>
  <c r="M57" i="2" s="1"/>
  <c r="E57" i="2"/>
  <c r="K66" i="2"/>
  <c r="B66" i="3"/>
  <c r="D66" i="3" s="1"/>
  <c r="E66" i="3" s="1"/>
  <c r="E51" i="2"/>
  <c r="I96" i="2"/>
  <c r="M96" i="2" s="1"/>
  <c r="E96" i="2"/>
  <c r="I34" i="2"/>
  <c r="M34" i="2" s="1"/>
  <c r="E34" i="2"/>
  <c r="E116" i="2"/>
  <c r="E28" i="2"/>
  <c r="I28" i="2"/>
  <c r="M28" i="2" s="1"/>
  <c r="E91" i="2"/>
  <c r="I91" i="2"/>
  <c r="M91" i="2" s="1"/>
  <c r="I99" i="2"/>
  <c r="M99" i="2" s="1"/>
  <c r="E131" i="2"/>
  <c r="K131" i="2" s="1"/>
  <c r="I64" i="2"/>
  <c r="M64" i="2" s="1"/>
  <c r="E64" i="2"/>
  <c r="I36" i="2"/>
  <c r="M36" i="2" s="1"/>
  <c r="E36" i="2"/>
  <c r="E62" i="2"/>
  <c r="K53" i="2"/>
  <c r="F53" i="3" s="1"/>
  <c r="H53" i="3" s="1"/>
  <c r="I53" i="3" s="1"/>
  <c r="B53" i="3"/>
  <c r="D53" i="3" s="1"/>
  <c r="E53" i="3" s="1"/>
  <c r="E100" i="2"/>
  <c r="I100" i="2"/>
  <c r="M100" i="2" s="1"/>
  <c r="E129" i="2"/>
  <c r="I129" i="2"/>
  <c r="M129" i="2" s="1"/>
  <c r="I66" i="2"/>
  <c r="M66" i="2" s="1"/>
  <c r="M153" i="1"/>
  <c r="E145" i="2"/>
  <c r="I145" i="2"/>
  <c r="M145" i="2" s="1"/>
  <c r="I124" i="2"/>
  <c r="M124" i="2" s="1"/>
  <c r="N151" i="1"/>
  <c r="M151" i="1"/>
  <c r="I75" i="2"/>
  <c r="M75" i="2" s="1"/>
  <c r="I86" i="2"/>
  <c r="M86" i="2" s="1"/>
  <c r="E86" i="2"/>
  <c r="H151" i="1"/>
  <c r="E73" i="2"/>
  <c r="I73" i="2"/>
  <c r="M73" i="2" s="1"/>
  <c r="E31" i="2"/>
  <c r="I31" i="2"/>
  <c r="M31" i="2" s="1"/>
  <c r="M153" i="15"/>
  <c r="I27" i="2"/>
  <c r="M27" i="2" s="1"/>
  <c r="I95" i="2"/>
  <c r="M95" i="2" s="1"/>
  <c r="E95" i="2"/>
  <c r="I56" i="4"/>
  <c r="H56" i="4"/>
  <c r="E114" i="2"/>
  <c r="H130" i="4"/>
  <c r="I130" i="4"/>
  <c r="G44" i="3"/>
  <c r="G114" i="3"/>
  <c r="E92" i="2"/>
  <c r="N8" i="2"/>
  <c r="G8" i="3"/>
  <c r="E60" i="2"/>
  <c r="I60" i="2"/>
  <c r="M60" i="2" s="1"/>
  <c r="G25" i="3"/>
  <c r="L153" i="2"/>
  <c r="G153" i="3" s="1"/>
  <c r="G116" i="3"/>
  <c r="H63" i="4"/>
  <c r="I63" i="4"/>
  <c r="H86" i="4"/>
  <c r="I86" i="4"/>
  <c r="I82" i="2"/>
  <c r="M82" i="2" s="1"/>
  <c r="E82" i="2"/>
  <c r="H49" i="4"/>
  <c r="I49" i="4"/>
  <c r="E109" i="2"/>
  <c r="I109" i="2"/>
  <c r="M109" i="2" s="1"/>
  <c r="H51" i="4"/>
  <c r="I51" i="4"/>
  <c r="I77" i="2"/>
  <c r="M77" i="2" s="1"/>
  <c r="E77" i="2"/>
  <c r="I44" i="4"/>
  <c r="H44" i="4"/>
  <c r="I53" i="4"/>
  <c r="H53" i="4"/>
  <c r="G106" i="3"/>
  <c r="B132" i="3"/>
  <c r="D132" i="3" s="1"/>
  <c r="E132" i="3" s="1"/>
  <c r="K132" i="2"/>
  <c r="F132" i="3" s="1"/>
  <c r="H132" i="3" s="1"/>
  <c r="I132" i="3" s="1"/>
  <c r="E104" i="2"/>
  <c r="I68" i="4"/>
  <c r="H68" i="4"/>
  <c r="H72" i="4"/>
  <c r="I72" i="4"/>
  <c r="E27" i="2"/>
  <c r="B138" i="3"/>
  <c r="D138" i="3" s="1"/>
  <c r="E138" i="3" s="1"/>
  <c r="K138" i="2"/>
  <c r="F138" i="3" s="1"/>
  <c r="H138" i="3" s="1"/>
  <c r="I138" i="3" s="1"/>
  <c r="K99" i="2"/>
  <c r="F99" i="3" s="1"/>
  <c r="H99" i="3" s="1"/>
  <c r="I99" i="3" s="1"/>
  <c r="B99" i="3"/>
  <c r="D99" i="3" s="1"/>
  <c r="E99" i="3" s="1"/>
  <c r="H153" i="1"/>
  <c r="I90" i="2"/>
  <c r="M90" i="2" s="1"/>
  <c r="E23" i="2"/>
  <c r="I23" i="2"/>
  <c r="M23" i="2" s="1"/>
  <c r="B40" i="3"/>
  <c r="D40" i="3" s="1"/>
  <c r="E40" i="3" s="1"/>
  <c r="K40" i="2"/>
  <c r="F40" i="3" s="1"/>
  <c r="H40" i="3" s="1"/>
  <c r="I40" i="3" s="1"/>
  <c r="H137" i="4"/>
  <c r="I137" i="4"/>
  <c r="E50" i="2"/>
  <c r="I50" i="2"/>
  <c r="M50" i="2" s="1"/>
  <c r="C152" i="2"/>
  <c r="I149" i="2"/>
  <c r="E149" i="2"/>
  <c r="E32" i="2"/>
  <c r="E128" i="2"/>
  <c r="I128" i="2"/>
  <c r="M128" i="2" s="1"/>
  <c r="I129" i="4"/>
  <c r="H129" i="4"/>
  <c r="G69" i="3"/>
  <c r="E63" i="2"/>
  <c r="I63" i="2"/>
  <c r="M63" i="2" s="1"/>
  <c r="G91" i="3"/>
  <c r="I141" i="2"/>
  <c r="M141" i="2" s="1"/>
  <c r="E141" i="2"/>
  <c r="E118" i="2"/>
  <c r="I118" i="2"/>
  <c r="M118" i="2" s="1"/>
  <c r="H95" i="4"/>
  <c r="I95" i="4"/>
  <c r="H124" i="4"/>
  <c r="I124" i="4"/>
  <c r="E144" i="2"/>
  <c r="I144" i="2"/>
  <c r="M144" i="2" s="1"/>
  <c r="I43" i="4"/>
  <c r="H43" i="4"/>
  <c r="I23" i="4"/>
  <c r="H23" i="4"/>
  <c r="M153" i="14"/>
  <c r="I114" i="2"/>
  <c r="M114" i="2" s="1"/>
  <c r="L151" i="2"/>
  <c r="G151" i="3" s="1"/>
  <c r="I92" i="2"/>
  <c r="M92" i="2" s="1"/>
  <c r="H151" i="14"/>
  <c r="H153" i="14"/>
  <c r="E113" i="2"/>
  <c r="K102" i="2"/>
  <c r="F102" i="3" s="1"/>
  <c r="H102" i="3" s="1"/>
  <c r="I102" i="3" s="1"/>
  <c r="B102" i="3"/>
  <c r="D102" i="3" s="1"/>
  <c r="E102" i="3" s="1"/>
  <c r="I137" i="2"/>
  <c r="M137" i="2" s="1"/>
  <c r="I41" i="2"/>
  <c r="M41" i="2" s="1"/>
  <c r="E41" i="2"/>
  <c r="H19" i="4"/>
  <c r="I19" i="4"/>
  <c r="I79" i="2"/>
  <c r="M79" i="2" s="1"/>
  <c r="I135" i="2"/>
  <c r="M135" i="2" s="1"/>
  <c r="E135" i="2"/>
  <c r="H117" i="4"/>
  <c r="I117" i="4"/>
  <c r="I132" i="4"/>
  <c r="H132" i="4"/>
  <c r="I104" i="4"/>
  <c r="H104" i="4"/>
  <c r="H64" i="4"/>
  <c r="I64" i="4"/>
  <c r="I94" i="4"/>
  <c r="H94" i="4"/>
  <c r="I122" i="4"/>
  <c r="H122" i="4"/>
  <c r="I77" i="4"/>
  <c r="H77" i="4"/>
  <c r="G46" i="3"/>
  <c r="I70" i="2"/>
  <c r="M70" i="2" s="1"/>
  <c r="E70" i="2"/>
  <c r="G110" i="3"/>
  <c r="H69" i="4"/>
  <c r="I69" i="4"/>
  <c r="I113" i="2"/>
  <c r="M113" i="2" s="1"/>
  <c r="E90" i="2"/>
  <c r="M151" i="15"/>
  <c r="I139" i="4"/>
  <c r="H139" i="4"/>
  <c r="I56" i="2"/>
  <c r="M56" i="2" s="1"/>
  <c r="E56" i="2"/>
  <c r="E137" i="2"/>
  <c r="B151" i="2"/>
  <c r="E18" i="2"/>
  <c r="I18" i="2"/>
  <c r="M18" i="2" s="1"/>
  <c r="B153" i="2"/>
  <c r="I44" i="2"/>
  <c r="M44" i="2" s="1"/>
  <c r="E44" i="2"/>
  <c r="D153" i="2"/>
  <c r="I71" i="2"/>
  <c r="M71" i="2" s="1"/>
  <c r="E71" i="2"/>
  <c r="I111" i="4"/>
  <c r="H111" i="4"/>
  <c r="E30" i="2"/>
  <c r="I30" i="2"/>
  <c r="M30" i="2" s="1"/>
  <c r="I122" i="2"/>
  <c r="M122" i="2" s="1"/>
  <c r="E122" i="2"/>
  <c r="H98" i="4"/>
  <c r="I98" i="4"/>
  <c r="I89" i="2"/>
  <c r="M89" i="2" s="1"/>
  <c r="E89" i="2"/>
  <c r="E147" i="2"/>
  <c r="I147" i="2"/>
  <c r="M147" i="2" s="1"/>
  <c r="H151" i="15"/>
  <c r="H153" i="15"/>
  <c r="I103" i="2"/>
  <c r="M103" i="2" s="1"/>
  <c r="E103" i="2"/>
  <c r="N153" i="2"/>
  <c r="I68" i="2"/>
  <c r="M68" i="2" s="1"/>
  <c r="E68" i="2"/>
  <c r="M152" i="4"/>
  <c r="B39" i="3"/>
  <c r="D39" i="3" s="1"/>
  <c r="E39" i="3" s="1"/>
  <c r="K39" i="2"/>
  <c r="F22" i="4"/>
  <c r="F152" i="4" s="1"/>
  <c r="I152" i="4" s="1"/>
  <c r="E152" i="4"/>
  <c r="E154" i="4"/>
  <c r="K19" i="2"/>
  <c r="F19" i="3" s="1"/>
  <c r="H19" i="3" s="1"/>
  <c r="I19" i="3" s="1"/>
  <c r="B19" i="3"/>
  <c r="D19" i="3" s="1"/>
  <c r="E19" i="3" s="1"/>
  <c r="I136" i="4"/>
  <c r="H136" i="4"/>
  <c r="I104" i="2"/>
  <c r="M104" i="2" s="1"/>
  <c r="B87" i="3"/>
  <c r="D87" i="3" s="1"/>
  <c r="E87" i="3" s="1"/>
  <c r="K87" i="2"/>
  <c r="B24" i="3"/>
  <c r="D24" i="3" s="1"/>
  <c r="E24" i="3" s="1"/>
  <c r="K24" i="2"/>
  <c r="B21" i="3"/>
  <c r="D21" i="3" s="1"/>
  <c r="E21" i="3" s="1"/>
  <c r="E98" i="2"/>
  <c r="I98" i="2"/>
  <c r="M98" i="2" s="1"/>
  <c r="K134" i="2"/>
  <c r="F134" i="3" s="1"/>
  <c r="H134" i="3" s="1"/>
  <c r="I134" i="3" s="1"/>
  <c r="B134" i="3"/>
  <c r="D134" i="3" s="1"/>
  <c r="E134" i="3" s="1"/>
  <c r="B127" i="3"/>
  <c r="D127" i="3" s="1"/>
  <c r="E127" i="3" s="1"/>
  <c r="I55" i="2"/>
  <c r="M55" i="2" s="1"/>
  <c r="C153" i="2"/>
  <c r="C151" i="2"/>
  <c r="I15" i="2"/>
  <c r="M15" i="2" s="1"/>
  <c r="E15" i="2"/>
  <c r="E79" i="2"/>
  <c r="K80" i="2" l="1"/>
  <c r="B26" i="3"/>
  <c r="D26" i="3" s="1"/>
  <c r="E26" i="3" s="1"/>
  <c r="B12" i="3"/>
  <c r="D12" i="3" s="1"/>
  <c r="E12" i="3" s="1"/>
  <c r="B16" i="3"/>
  <c r="D16" i="3" s="1"/>
  <c r="E16" i="3" s="1"/>
  <c r="B46" i="3"/>
  <c r="D46" i="3" s="1"/>
  <c r="E46" i="3" s="1"/>
  <c r="K59" i="2"/>
  <c r="F59" i="3" s="1"/>
  <c r="K143" i="2"/>
  <c r="F143" i="3" s="1"/>
  <c r="H143" i="3" s="1"/>
  <c r="I143" i="3" s="1"/>
  <c r="B38" i="3"/>
  <c r="D38" i="3" s="1"/>
  <c r="E38" i="3" s="1"/>
  <c r="B75" i="3"/>
  <c r="D75" i="3" s="1"/>
  <c r="E75" i="3" s="1"/>
  <c r="K69" i="2"/>
  <c r="F69" i="3" s="1"/>
  <c r="B29" i="3"/>
  <c r="D29" i="3" s="1"/>
  <c r="E29" i="3" s="1"/>
  <c r="B74" i="3"/>
  <c r="D74" i="3" s="1"/>
  <c r="E74" i="3" s="1"/>
  <c r="K47" i="2"/>
  <c r="F47" i="3" s="1"/>
  <c r="H47" i="3" s="1"/>
  <c r="I47" i="3" s="1"/>
  <c r="K93" i="2"/>
  <c r="F93" i="3" s="1"/>
  <c r="H93" i="3" s="1"/>
  <c r="I93" i="3" s="1"/>
  <c r="B131" i="3"/>
  <c r="D131" i="3" s="1"/>
  <c r="E131" i="3" s="1"/>
  <c r="K52" i="2"/>
  <c r="F52" i="3" s="1"/>
  <c r="H52" i="3" s="1"/>
  <c r="I52" i="3" s="1"/>
  <c r="K25" i="2"/>
  <c r="F25" i="3" s="1"/>
  <c r="K120" i="2"/>
  <c r="F120" i="3" s="1"/>
  <c r="H120" i="3" s="1"/>
  <c r="I120" i="3" s="1"/>
  <c r="B49" i="3"/>
  <c r="D49" i="3" s="1"/>
  <c r="E49" i="3" s="1"/>
  <c r="K115" i="2"/>
  <c r="F115" i="3" s="1"/>
  <c r="H115" i="3" s="1"/>
  <c r="I115" i="3" s="1"/>
  <c r="K37" i="2"/>
  <c r="F37" i="3" s="1"/>
  <c r="H37" i="3" s="1"/>
  <c r="I37" i="3" s="1"/>
  <c r="B97" i="3"/>
  <c r="D97" i="3" s="1"/>
  <c r="E97" i="3" s="1"/>
  <c r="B17" i="3"/>
  <c r="D17" i="3" s="1"/>
  <c r="E17" i="3" s="1"/>
  <c r="B142" i="3"/>
  <c r="D142" i="3" s="1"/>
  <c r="E142" i="3" s="1"/>
  <c r="K33" i="2"/>
  <c r="F33" i="3" s="1"/>
  <c r="H33" i="3" s="1"/>
  <c r="I33" i="3" s="1"/>
  <c r="K117" i="2"/>
  <c r="F117" i="3" s="1"/>
  <c r="H117" i="3" s="1"/>
  <c r="I117" i="3" s="1"/>
  <c r="B84" i="3"/>
  <c r="D84" i="3" s="1"/>
  <c r="E84" i="3" s="1"/>
  <c r="K107" i="2"/>
  <c r="F107" i="3" s="1"/>
  <c r="H107" i="3" s="1"/>
  <c r="I107" i="3" s="1"/>
  <c r="K125" i="2"/>
  <c r="F125" i="3" s="1"/>
  <c r="H125" i="3" s="1"/>
  <c r="I125" i="3" s="1"/>
  <c r="K101" i="2"/>
  <c r="F101" i="3" s="1"/>
  <c r="H101" i="3" s="1"/>
  <c r="I101" i="3" s="1"/>
  <c r="B133" i="3"/>
  <c r="D133" i="3" s="1"/>
  <c r="E133" i="3" s="1"/>
  <c r="K78" i="2"/>
  <c r="F78" i="3" s="1"/>
  <c r="H78" i="3" s="1"/>
  <c r="I78" i="3" s="1"/>
  <c r="H133" i="3"/>
  <c r="I133" i="3" s="1"/>
  <c r="H110" i="3"/>
  <c r="I110" i="3" s="1"/>
  <c r="B130" i="3"/>
  <c r="D130" i="3" s="1"/>
  <c r="E130" i="3" s="1"/>
  <c r="K76" i="2"/>
  <c r="B58" i="3"/>
  <c r="D58" i="3" s="1"/>
  <c r="E58" i="3" s="1"/>
  <c r="H139" i="3"/>
  <c r="I139" i="3" s="1"/>
  <c r="B112" i="3"/>
  <c r="D112" i="3" s="1"/>
  <c r="E112" i="3" s="1"/>
  <c r="B136" i="3"/>
  <c r="D136" i="3" s="1"/>
  <c r="E136" i="3" s="1"/>
  <c r="K67" i="2"/>
  <c r="F67" i="3" s="1"/>
  <c r="H67" i="3" s="1"/>
  <c r="I67" i="3" s="1"/>
  <c r="B121" i="3"/>
  <c r="D121" i="3" s="1"/>
  <c r="E121" i="3" s="1"/>
  <c r="K106" i="2"/>
  <c r="F106" i="3" s="1"/>
  <c r="H106" i="3" s="1"/>
  <c r="I106" i="3" s="1"/>
  <c r="B42" i="3"/>
  <c r="D42" i="3" s="1"/>
  <c r="E42" i="3" s="1"/>
  <c r="K108" i="2"/>
  <c r="F108" i="3" s="1"/>
  <c r="H108" i="3" s="1"/>
  <c r="I108" i="3" s="1"/>
  <c r="K85" i="2"/>
  <c r="F85" i="3" s="1"/>
  <c r="H85" i="3" s="1"/>
  <c r="I85" i="3" s="1"/>
  <c r="H59" i="3"/>
  <c r="I59" i="3" s="1"/>
  <c r="H126" i="3"/>
  <c r="I126" i="3" s="1"/>
  <c r="K55" i="2"/>
  <c r="F55" i="3" s="1"/>
  <c r="H55" i="3" s="1"/>
  <c r="I55" i="3" s="1"/>
  <c r="H97" i="3"/>
  <c r="I97" i="3" s="1"/>
  <c r="H25" i="3"/>
  <c r="I25" i="3" s="1"/>
  <c r="B81" i="3"/>
  <c r="D81" i="3" s="1"/>
  <c r="E81" i="3" s="1"/>
  <c r="K81" i="2"/>
  <c r="B72" i="3"/>
  <c r="D72" i="3" s="1"/>
  <c r="E72" i="3" s="1"/>
  <c r="B43" i="3"/>
  <c r="D43" i="3" s="1"/>
  <c r="E43" i="3" s="1"/>
  <c r="B83" i="3"/>
  <c r="D83" i="3" s="1"/>
  <c r="E83" i="3" s="1"/>
  <c r="K83" i="2"/>
  <c r="B20" i="3"/>
  <c r="D20" i="3" s="1"/>
  <c r="E20" i="3" s="1"/>
  <c r="K20" i="2"/>
  <c r="B14" i="3"/>
  <c r="D14" i="3" s="1"/>
  <c r="E14" i="3" s="1"/>
  <c r="K14" i="2"/>
  <c r="B126" i="3"/>
  <c r="D126" i="3" s="1"/>
  <c r="E126" i="3" s="1"/>
  <c r="K105" i="2"/>
  <c r="B105" i="3"/>
  <c r="D105" i="3" s="1"/>
  <c r="E105" i="3" s="1"/>
  <c r="B111" i="3"/>
  <c r="D111" i="3" s="1"/>
  <c r="E111" i="3" s="1"/>
  <c r="K111" i="2"/>
  <c r="K148" i="2"/>
  <c r="F148" i="3" s="1"/>
  <c r="H148" i="3" s="1"/>
  <c r="I148" i="3" s="1"/>
  <c r="B54" i="3"/>
  <c r="D54" i="3" s="1"/>
  <c r="E54" i="3" s="1"/>
  <c r="K54" i="2"/>
  <c r="F65" i="3"/>
  <c r="H65" i="3" s="1"/>
  <c r="I65" i="3" s="1"/>
  <c r="F72" i="3"/>
  <c r="H72" i="3" s="1"/>
  <c r="I72" i="3" s="1"/>
  <c r="K48" i="2"/>
  <c r="F48" i="3" s="1"/>
  <c r="H48" i="3" s="1"/>
  <c r="I48" i="3" s="1"/>
  <c r="B48" i="3"/>
  <c r="D48" i="3" s="1"/>
  <c r="E48" i="3" s="1"/>
  <c r="B65" i="3"/>
  <c r="D65" i="3" s="1"/>
  <c r="E65" i="3" s="1"/>
  <c r="F26" i="3"/>
  <c r="H26" i="3" s="1"/>
  <c r="I26" i="3" s="1"/>
  <c r="F58" i="3"/>
  <c r="H58" i="3" s="1"/>
  <c r="I58" i="3" s="1"/>
  <c r="F123" i="3"/>
  <c r="H123" i="3" s="1"/>
  <c r="I123" i="3" s="1"/>
  <c r="F13" i="3"/>
  <c r="H13" i="3" s="1"/>
  <c r="I13" i="3" s="1"/>
  <c r="K94" i="2"/>
  <c r="B94" i="3"/>
  <c r="D94" i="3" s="1"/>
  <c r="E94" i="3" s="1"/>
  <c r="K35" i="2"/>
  <c r="F35" i="3" s="1"/>
  <c r="H35" i="3" s="1"/>
  <c r="I35" i="3" s="1"/>
  <c r="B35" i="3"/>
  <c r="D35" i="3" s="1"/>
  <c r="E35" i="3" s="1"/>
  <c r="B140" i="3"/>
  <c r="D140" i="3" s="1"/>
  <c r="E140" i="3" s="1"/>
  <c r="K140" i="2"/>
  <c r="B86" i="3"/>
  <c r="D86" i="3" s="1"/>
  <c r="E86" i="3" s="1"/>
  <c r="K86" i="2"/>
  <c r="B62" i="3"/>
  <c r="D62" i="3" s="1"/>
  <c r="E62" i="3" s="1"/>
  <c r="K62" i="2"/>
  <c r="K96" i="2"/>
  <c r="F96" i="3" s="1"/>
  <c r="H96" i="3" s="1"/>
  <c r="I96" i="3" s="1"/>
  <c r="B96" i="3"/>
  <c r="D96" i="3" s="1"/>
  <c r="E96" i="3" s="1"/>
  <c r="F112" i="3"/>
  <c r="H112" i="3" s="1"/>
  <c r="I112" i="3" s="1"/>
  <c r="F12" i="3"/>
  <c r="H12" i="3" s="1"/>
  <c r="I12" i="3" s="1"/>
  <c r="B36" i="3"/>
  <c r="D36" i="3" s="1"/>
  <c r="E36" i="3" s="1"/>
  <c r="K36" i="2"/>
  <c r="F36" i="3" s="1"/>
  <c r="H36" i="3" s="1"/>
  <c r="I36" i="3" s="1"/>
  <c r="K28" i="2"/>
  <c r="F28" i="3" s="1"/>
  <c r="H28" i="3" s="1"/>
  <c r="I28" i="3" s="1"/>
  <c r="B28" i="3"/>
  <c r="D28" i="3" s="1"/>
  <c r="E28" i="3" s="1"/>
  <c r="B34" i="3"/>
  <c r="D34" i="3" s="1"/>
  <c r="E34" i="3" s="1"/>
  <c r="K34" i="2"/>
  <c r="B145" i="3"/>
  <c r="D145" i="3" s="1"/>
  <c r="E145" i="3" s="1"/>
  <c r="K145" i="2"/>
  <c r="B116" i="3"/>
  <c r="D116" i="3" s="1"/>
  <c r="E116" i="3" s="1"/>
  <c r="K116" i="2"/>
  <c r="K51" i="2"/>
  <c r="B51" i="3"/>
  <c r="D51" i="3" s="1"/>
  <c r="E51" i="3" s="1"/>
  <c r="F16" i="3"/>
  <c r="H16" i="3" s="1"/>
  <c r="I16" i="3" s="1"/>
  <c r="B64" i="3"/>
  <c r="D64" i="3" s="1"/>
  <c r="E64" i="3" s="1"/>
  <c r="K64" i="2"/>
  <c r="K45" i="2"/>
  <c r="B45" i="3"/>
  <c r="D45" i="3" s="1"/>
  <c r="E45" i="3" s="1"/>
  <c r="K129" i="2"/>
  <c r="B129" i="3"/>
  <c r="D129" i="3" s="1"/>
  <c r="E129" i="3" s="1"/>
  <c r="K100" i="2"/>
  <c r="B100" i="3"/>
  <c r="D100" i="3" s="1"/>
  <c r="E100" i="3" s="1"/>
  <c r="B91" i="3"/>
  <c r="D91" i="3" s="1"/>
  <c r="E91" i="3" s="1"/>
  <c r="K91" i="2"/>
  <c r="F91" i="3" s="1"/>
  <c r="H91" i="3" s="1"/>
  <c r="I91" i="3" s="1"/>
  <c r="F66" i="3"/>
  <c r="H66" i="3" s="1"/>
  <c r="I66" i="3" s="1"/>
  <c r="B57" i="3"/>
  <c r="D57" i="3" s="1"/>
  <c r="E57" i="3" s="1"/>
  <c r="K57" i="2"/>
  <c r="B124" i="3"/>
  <c r="D124" i="3" s="1"/>
  <c r="E124" i="3" s="1"/>
  <c r="K124" i="2"/>
  <c r="F21" i="3"/>
  <c r="H21" i="3" s="1"/>
  <c r="I21" i="3" s="1"/>
  <c r="B68" i="3"/>
  <c r="D68" i="3" s="1"/>
  <c r="E68" i="3" s="1"/>
  <c r="K68" i="2"/>
  <c r="F46" i="3"/>
  <c r="H46" i="3" s="1"/>
  <c r="I46" i="3" s="1"/>
  <c r="B71" i="3"/>
  <c r="D71" i="3" s="1"/>
  <c r="E71" i="3" s="1"/>
  <c r="K71" i="2"/>
  <c r="K44" i="2"/>
  <c r="B44" i="3"/>
  <c r="D44" i="3" s="1"/>
  <c r="E44" i="3" s="1"/>
  <c r="I153" i="2"/>
  <c r="K113" i="2"/>
  <c r="F113" i="3" s="1"/>
  <c r="H113" i="3" s="1"/>
  <c r="I113" i="3" s="1"/>
  <c r="B113" i="3"/>
  <c r="D113" i="3" s="1"/>
  <c r="E113" i="3" s="1"/>
  <c r="M153" i="2"/>
  <c r="B144" i="3"/>
  <c r="D144" i="3" s="1"/>
  <c r="E144" i="3" s="1"/>
  <c r="K144" i="2"/>
  <c r="K63" i="2"/>
  <c r="B63" i="3"/>
  <c r="D63" i="3" s="1"/>
  <c r="E63" i="3" s="1"/>
  <c r="B32" i="3"/>
  <c r="D32" i="3" s="1"/>
  <c r="E32" i="3" s="1"/>
  <c r="K32" i="2"/>
  <c r="F32" i="3" s="1"/>
  <c r="H32" i="3" s="1"/>
  <c r="I32" i="3" s="1"/>
  <c r="H69" i="3"/>
  <c r="I69" i="3" s="1"/>
  <c r="B109" i="3"/>
  <c r="D109" i="3" s="1"/>
  <c r="E109" i="3" s="1"/>
  <c r="K109" i="2"/>
  <c r="F109" i="3" s="1"/>
  <c r="H109" i="3" s="1"/>
  <c r="I109" i="3" s="1"/>
  <c r="K95" i="2"/>
  <c r="B95" i="3"/>
  <c r="D95" i="3" s="1"/>
  <c r="E95" i="3" s="1"/>
  <c r="B73" i="3"/>
  <c r="D73" i="3" s="1"/>
  <c r="E73" i="3" s="1"/>
  <c r="K73" i="2"/>
  <c r="B89" i="3"/>
  <c r="D89" i="3" s="1"/>
  <c r="E89" i="3" s="1"/>
  <c r="K89" i="2"/>
  <c r="K90" i="2"/>
  <c r="B90" i="3"/>
  <c r="D90" i="3" s="1"/>
  <c r="E90" i="3" s="1"/>
  <c r="K70" i="2"/>
  <c r="B70" i="3"/>
  <c r="D70" i="3" s="1"/>
  <c r="E70" i="3" s="1"/>
  <c r="B118" i="3"/>
  <c r="D118" i="3" s="1"/>
  <c r="E118" i="3" s="1"/>
  <c r="K118" i="2"/>
  <c r="K141" i="2"/>
  <c r="F141" i="3" s="1"/>
  <c r="H141" i="3" s="1"/>
  <c r="I141" i="3" s="1"/>
  <c r="B141" i="3"/>
  <c r="D141" i="3" s="1"/>
  <c r="E141" i="3" s="1"/>
  <c r="K114" i="2"/>
  <c r="B114" i="3"/>
  <c r="D114" i="3" s="1"/>
  <c r="E114" i="3" s="1"/>
  <c r="B31" i="3"/>
  <c r="D31" i="3" s="1"/>
  <c r="E31" i="3" s="1"/>
  <c r="K31" i="2"/>
  <c r="I22" i="4"/>
  <c r="H22" i="4"/>
  <c r="H154" i="4" s="1"/>
  <c r="F24" i="3"/>
  <c r="H24" i="3" s="1"/>
  <c r="I24" i="3" s="1"/>
  <c r="F39" i="3"/>
  <c r="H39" i="3" s="1"/>
  <c r="I39" i="3" s="1"/>
  <c r="K18" i="2"/>
  <c r="B18" i="3"/>
  <c r="D18" i="3" s="1"/>
  <c r="E18" i="3" s="1"/>
  <c r="K56" i="2"/>
  <c r="F56" i="3" s="1"/>
  <c r="H56" i="3" s="1"/>
  <c r="I56" i="3" s="1"/>
  <c r="B56" i="3"/>
  <c r="D56" i="3" s="1"/>
  <c r="E56" i="3" s="1"/>
  <c r="B135" i="3"/>
  <c r="D135" i="3" s="1"/>
  <c r="E135" i="3" s="1"/>
  <c r="K135" i="2"/>
  <c r="K41" i="2"/>
  <c r="B41" i="3"/>
  <c r="D41" i="3" s="1"/>
  <c r="E41" i="3" s="1"/>
  <c r="I151" i="2"/>
  <c r="F43" i="3"/>
  <c r="H43" i="3" s="1"/>
  <c r="I43" i="3" s="1"/>
  <c r="K128" i="2"/>
  <c r="B128" i="3"/>
  <c r="D128" i="3" s="1"/>
  <c r="E128" i="3" s="1"/>
  <c r="K149" i="2"/>
  <c r="B149" i="3"/>
  <c r="D149" i="3" s="1"/>
  <c r="E149" i="3" s="1"/>
  <c r="E152" i="2"/>
  <c r="B152" i="3" s="1"/>
  <c r="D152" i="3" s="1"/>
  <c r="E152" i="3" s="1"/>
  <c r="K50" i="2"/>
  <c r="B50" i="3"/>
  <c r="D50" i="3" s="1"/>
  <c r="E50" i="3" s="1"/>
  <c r="K23" i="2"/>
  <c r="B23" i="3"/>
  <c r="D23" i="3" s="1"/>
  <c r="E23" i="3" s="1"/>
  <c r="B27" i="3"/>
  <c r="D27" i="3" s="1"/>
  <c r="E27" i="3" s="1"/>
  <c r="K27" i="2"/>
  <c r="F27" i="3" s="1"/>
  <c r="H27" i="3" s="1"/>
  <c r="I27" i="3" s="1"/>
  <c r="B82" i="3"/>
  <c r="D82" i="3" s="1"/>
  <c r="E82" i="3" s="1"/>
  <c r="K82" i="2"/>
  <c r="K60" i="2"/>
  <c r="B60" i="3"/>
  <c r="D60" i="3" s="1"/>
  <c r="E60" i="3" s="1"/>
  <c r="K92" i="2"/>
  <c r="F92" i="3" s="1"/>
  <c r="H92" i="3" s="1"/>
  <c r="I92" i="3" s="1"/>
  <c r="B92" i="3"/>
  <c r="D92" i="3" s="1"/>
  <c r="E92" i="3" s="1"/>
  <c r="B79" i="3"/>
  <c r="D79" i="3" s="1"/>
  <c r="E79" i="3" s="1"/>
  <c r="K79" i="2"/>
  <c r="K15" i="2"/>
  <c r="E151" i="2"/>
  <c r="B151" i="3" s="1"/>
  <c r="D151" i="3" s="1"/>
  <c r="E151" i="3" s="1"/>
  <c r="B15" i="3"/>
  <c r="D15" i="3" s="1"/>
  <c r="E15" i="3" s="1"/>
  <c r="E153" i="2"/>
  <c r="B153" i="3" s="1"/>
  <c r="D153" i="3" s="1"/>
  <c r="E153" i="3" s="1"/>
  <c r="K98" i="2"/>
  <c r="B98" i="3"/>
  <c r="D98" i="3" s="1"/>
  <c r="E98" i="3" s="1"/>
  <c r="F131" i="3"/>
  <c r="H131" i="3" s="1"/>
  <c r="I131" i="3" s="1"/>
  <c r="F87" i="3"/>
  <c r="H87" i="3" s="1"/>
  <c r="I87" i="3" s="1"/>
  <c r="F17" i="3"/>
  <c r="H17" i="3" s="1"/>
  <c r="I17" i="3" s="1"/>
  <c r="F49" i="3"/>
  <c r="H49" i="3" s="1"/>
  <c r="I49" i="3" s="1"/>
  <c r="B103" i="3"/>
  <c r="D103" i="3" s="1"/>
  <c r="E103" i="3" s="1"/>
  <c r="K103" i="2"/>
  <c r="B147" i="3"/>
  <c r="D147" i="3" s="1"/>
  <c r="E147" i="3" s="1"/>
  <c r="K147" i="2"/>
  <c r="F147" i="3" s="1"/>
  <c r="H147" i="3" s="1"/>
  <c r="I147" i="3" s="1"/>
  <c r="K122" i="2"/>
  <c r="B122" i="3"/>
  <c r="D122" i="3" s="1"/>
  <c r="E122" i="3" s="1"/>
  <c r="B30" i="3"/>
  <c r="D30" i="3" s="1"/>
  <c r="E30" i="3" s="1"/>
  <c r="K30" i="2"/>
  <c r="B137" i="3"/>
  <c r="D137" i="3" s="1"/>
  <c r="E137" i="3" s="1"/>
  <c r="K137" i="2"/>
  <c r="F154" i="4"/>
  <c r="I154" i="4" s="1"/>
  <c r="F80" i="3"/>
  <c r="H80" i="3" s="1"/>
  <c r="I80" i="3" s="1"/>
  <c r="I152" i="2"/>
  <c r="M149" i="2"/>
  <c r="M151" i="2" s="1"/>
  <c r="K104" i="2"/>
  <c r="B104" i="3"/>
  <c r="D104" i="3" s="1"/>
  <c r="E104" i="3" s="1"/>
  <c r="K77" i="2"/>
  <c r="B77" i="3"/>
  <c r="D77" i="3" s="1"/>
  <c r="E77" i="3" s="1"/>
  <c r="F76" i="3" l="1"/>
  <c r="H76" i="3" s="1"/>
  <c r="I76" i="3" s="1"/>
  <c r="F81" i="3"/>
  <c r="H81" i="3" s="1"/>
  <c r="I81" i="3" s="1"/>
  <c r="F20" i="3"/>
  <c r="H20" i="3" s="1"/>
  <c r="I20" i="3" s="1"/>
  <c r="F14" i="3"/>
  <c r="H14" i="3" s="1"/>
  <c r="I14" i="3" s="1"/>
  <c r="F83" i="3"/>
  <c r="H83" i="3" s="1"/>
  <c r="I83" i="3" s="1"/>
  <c r="F111" i="3"/>
  <c r="H111" i="3" s="1"/>
  <c r="I111" i="3" s="1"/>
  <c r="F105" i="3"/>
  <c r="H105" i="3" s="1"/>
  <c r="I105" i="3" s="1"/>
  <c r="F54" i="3"/>
  <c r="H54" i="3" s="1"/>
  <c r="I54" i="3" s="1"/>
  <c r="F140" i="3"/>
  <c r="H140" i="3" s="1"/>
  <c r="I140" i="3" s="1"/>
  <c r="F94" i="3"/>
  <c r="H94" i="3" s="1"/>
  <c r="I94" i="3" s="1"/>
  <c r="F124" i="3"/>
  <c r="H124" i="3" s="1"/>
  <c r="I124" i="3" s="1"/>
  <c r="F64" i="3"/>
  <c r="H64" i="3" s="1"/>
  <c r="I64" i="3" s="1"/>
  <c r="F62" i="3"/>
  <c r="H62" i="3" s="1"/>
  <c r="I62" i="3" s="1"/>
  <c r="F100" i="3"/>
  <c r="H100" i="3" s="1"/>
  <c r="I100" i="3" s="1"/>
  <c r="F116" i="3"/>
  <c r="H116" i="3" s="1"/>
  <c r="I116" i="3" s="1"/>
  <c r="F129" i="3"/>
  <c r="H129" i="3" s="1"/>
  <c r="I129" i="3" s="1"/>
  <c r="F45" i="3"/>
  <c r="H45" i="3" s="1"/>
  <c r="I45" i="3" s="1"/>
  <c r="F145" i="3"/>
  <c r="H145" i="3" s="1"/>
  <c r="I145" i="3" s="1"/>
  <c r="F34" i="3"/>
  <c r="H34" i="3" s="1"/>
  <c r="I34" i="3" s="1"/>
  <c r="F51" i="3"/>
  <c r="H51" i="3" s="1"/>
  <c r="I51" i="3" s="1"/>
  <c r="F57" i="3"/>
  <c r="H57" i="3" s="1"/>
  <c r="I57" i="3" s="1"/>
  <c r="F86" i="3"/>
  <c r="H86" i="3" s="1"/>
  <c r="I86" i="3" s="1"/>
  <c r="F122" i="3"/>
  <c r="H122" i="3" s="1"/>
  <c r="I122" i="3" s="1"/>
  <c r="F79" i="3"/>
  <c r="H79" i="3" s="1"/>
  <c r="I79" i="3" s="1"/>
  <c r="F60" i="3"/>
  <c r="H60" i="3" s="1"/>
  <c r="I60" i="3" s="1"/>
  <c r="K152" i="2"/>
  <c r="F152" i="3" s="1"/>
  <c r="H152" i="3" s="1"/>
  <c r="I152" i="3" s="1"/>
  <c r="F149" i="3"/>
  <c r="H149" i="3" s="1"/>
  <c r="I149" i="3" s="1"/>
  <c r="F128" i="3"/>
  <c r="H128" i="3" s="1"/>
  <c r="I128" i="3" s="1"/>
  <c r="F73" i="3"/>
  <c r="H73" i="3" s="1"/>
  <c r="I73" i="3" s="1"/>
  <c r="F95" i="3"/>
  <c r="H95" i="3" s="1"/>
  <c r="I95" i="3" s="1"/>
  <c r="F71" i="3"/>
  <c r="H71" i="3" s="1"/>
  <c r="I71" i="3" s="1"/>
  <c r="F30" i="3"/>
  <c r="H30" i="3" s="1"/>
  <c r="I30" i="3" s="1"/>
  <c r="F82" i="3"/>
  <c r="H82" i="3" s="1"/>
  <c r="I82" i="3" s="1"/>
  <c r="F50" i="3"/>
  <c r="H50" i="3" s="1"/>
  <c r="I50" i="3" s="1"/>
  <c r="F41" i="3"/>
  <c r="H41" i="3" s="1"/>
  <c r="I41" i="3" s="1"/>
  <c r="F63" i="3"/>
  <c r="H63" i="3" s="1"/>
  <c r="I63" i="3" s="1"/>
  <c r="F144" i="3"/>
  <c r="H144" i="3" s="1"/>
  <c r="I144" i="3" s="1"/>
  <c r="F68" i="3"/>
  <c r="H68" i="3" s="1"/>
  <c r="I68" i="3" s="1"/>
  <c r="F77" i="3"/>
  <c r="H77" i="3" s="1"/>
  <c r="I77" i="3" s="1"/>
  <c r="F135" i="3"/>
  <c r="H135" i="3" s="1"/>
  <c r="I135" i="3" s="1"/>
  <c r="F114" i="3"/>
  <c r="H114" i="3" s="1"/>
  <c r="I114" i="3" s="1"/>
  <c r="H152" i="4"/>
  <c r="F70" i="3"/>
  <c r="H70" i="3" s="1"/>
  <c r="I70" i="3" s="1"/>
  <c r="F90" i="3"/>
  <c r="H90" i="3" s="1"/>
  <c r="I90" i="3" s="1"/>
  <c r="M152" i="2"/>
  <c r="F104" i="3"/>
  <c r="H104" i="3" s="1"/>
  <c r="I104" i="3" s="1"/>
  <c r="F137" i="3"/>
  <c r="H137" i="3" s="1"/>
  <c r="I137" i="3" s="1"/>
  <c r="F103" i="3"/>
  <c r="H103" i="3" s="1"/>
  <c r="I103" i="3" s="1"/>
  <c r="F98" i="3"/>
  <c r="H98" i="3" s="1"/>
  <c r="I98" i="3" s="1"/>
  <c r="F15" i="3"/>
  <c r="H15" i="3" s="1"/>
  <c r="I15" i="3" s="1"/>
  <c r="K151" i="2"/>
  <c r="F151" i="3" s="1"/>
  <c r="H151" i="3" s="1"/>
  <c r="I151" i="3" s="1"/>
  <c r="K153" i="2"/>
  <c r="F153" i="3" s="1"/>
  <c r="H153" i="3" s="1"/>
  <c r="I153" i="3" s="1"/>
  <c r="F23" i="3"/>
  <c r="H23" i="3" s="1"/>
  <c r="I23" i="3" s="1"/>
  <c r="F18" i="3"/>
  <c r="H18" i="3" s="1"/>
  <c r="I18" i="3" s="1"/>
  <c r="F31" i="3"/>
  <c r="H31" i="3" s="1"/>
  <c r="I31" i="3" s="1"/>
  <c r="F118" i="3"/>
  <c r="H118" i="3" s="1"/>
  <c r="I118" i="3" s="1"/>
  <c r="F89" i="3"/>
  <c r="H89" i="3" s="1"/>
  <c r="I89" i="3" s="1"/>
  <c r="F44" i="3"/>
  <c r="H44" i="3" s="1"/>
  <c r="I44" i="3" s="1"/>
</calcChain>
</file>

<file path=xl/sharedStrings.xml><?xml version="1.0" encoding="utf-8"?>
<sst xmlns="http://schemas.openxmlformats.org/spreadsheetml/2006/main" count="1475" uniqueCount="181">
  <si>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</si>
  <si>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</si>
  <si>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</si>
  <si>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</si>
  <si>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</si>
  <si>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</si>
  <si>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</si>
  <si>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</si>
  <si>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</si>
  <si>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</si>
  <si>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</si>
  <si>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</si>
  <si>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</si>
  <si>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</si>
  <si>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</si>
  <si>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</si>
  <si>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</si>
  <si>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</si>
  <si>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</si>
  <si>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</si>
  <si>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</si>
  <si>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</si>
  <si>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</si>
  <si>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</si>
  <si>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</si>
  <si>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</si>
  <si>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</si>
  <si>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</si>
  <si>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</si>
  <si>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</si>
  <si>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</si>
  <si>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</si>
  <si>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</si>
  <si>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</si>
  <si>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</si>
  <si>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</si>
  <si>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</si>
  <si>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</si>
  <si>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</si>
  <si>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</si>
  <si>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</si>
  <si>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</si>
  <si>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</si>
  <si>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</si>
  <si>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</si>
  <si>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</si>
  <si>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</si>
  <si>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</si>
  <si>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</si>
  <si>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</si>
  <si>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</si>
  <si>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</si>
  <si>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</si>
  <si>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</si>
  <si>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</si>
  <si>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</si>
  <si>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</si>
  <si>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</si>
  <si>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</si>
  <si>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</si>
  <si>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</si>
  <si>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</si>
  <si>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</si>
  <si>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</si>
  <si>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</si>
  <si>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</si>
  <si>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</si>
  <si>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</si>
  <si>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</si>
  <si>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</si>
  <si>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</si>
  <si>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</si>
  <si>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</si>
  <si>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</si>
  <si>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</si>
  <si>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</si>
  <si>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</si>
  <si>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</si>
  <si>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</si>
  <si>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</si>
  <si>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</si>
  <si>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</si>
  <si>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</si>
  <si>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</si>
  <si>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</si>
  <si>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</si>
  <si>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</si>
  <si>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</si>
  <si>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</si>
  <si>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</si>
  <si>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</si>
  <si>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</si>
  <si>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</si>
  <si>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</si>
  <si>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</si>
  <si>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</si>
  <si>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</si>
  <si>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</si>
  <si>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</si>
  <si>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</si>
  <si>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</si>
  <si>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</si>
  <si>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</si>
  <si>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</si>
  <si>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</si>
  <si>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</si>
  <si>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</si>
  <si>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</si>
  <si>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</si>
  <si>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</si>
  <si>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</si>
  <si>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</si>
  <si>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</si>
  <si>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</si>
  <si>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</si>
  <si>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</si>
  <si>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</si>
  <si>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</si>
  <si>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</si>
  <si>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</si>
  <si>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</si>
  <si>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</si>
  <si>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</si>
  <si>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</si>
  <si>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</si>
  <si>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</si>
  <si>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</si>
  <si>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</si>
  <si>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</t>
  </si>
  <si>
    <t>DEPARTMENT OF TAXATION &amp; FINANCE</t>
  </si>
  <si>
    <t xml:space="preserve">   COLLECTIONS</t>
  </si>
  <si>
    <t>$</t>
  </si>
  <si>
    <t>VARIANCE</t>
  </si>
  <si>
    <t>%</t>
  </si>
  <si>
    <t>CASH</t>
  </si>
  <si>
    <t>AS500</t>
  </si>
  <si>
    <t>COLLECTIONS</t>
  </si>
  <si>
    <t>CASH/COLLECTION COMPARISON</t>
  </si>
  <si>
    <t>AS510</t>
  </si>
  <si>
    <t>CASH COMPARISON</t>
  </si>
  <si>
    <t>Change</t>
  </si>
  <si>
    <t>AS511</t>
  </si>
  <si>
    <t>Troy CSD</t>
  </si>
  <si>
    <t>SALES TAX MONTHLY CASH/COLLECTIONS REPORT</t>
  </si>
  <si>
    <t>SALES TAX QUARTERLY COLLECTIONS REPORT</t>
  </si>
  <si>
    <t>SALES TAX QUARTERLY REPORT</t>
  </si>
  <si>
    <t>Rensselaer CSD</t>
  </si>
  <si>
    <t>Convention Ctr Dvlp Corp</t>
  </si>
  <si>
    <t>Sales Tax Re-Registration</t>
  </si>
  <si>
    <t>MTA Aid Trust Account</t>
  </si>
  <si>
    <t>Newburgh CSD</t>
  </si>
  <si>
    <t>Peekskill CSD</t>
  </si>
  <si>
    <t>Mount Vernon CSD</t>
  </si>
  <si>
    <t>OFFICE OF PROCESSING AND TAXPAYER SERVICES</t>
  </si>
  <si>
    <t>Month</t>
  </si>
  <si>
    <t>Year</t>
  </si>
  <si>
    <t>Early Draw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</si>
  <si>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</si>
  <si>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</si>
  <si>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</si>
  <si>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</si>
  <si>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</si>
  <si>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</si>
  <si>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</si>
  <si>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</si>
  <si>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</si>
  <si>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</si>
  <si>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</si>
  <si>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</si>
  <si>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Final Draw</t>
  </si>
  <si>
    <t>Rye City SD</t>
  </si>
  <si>
    <t>These days are for the Month being issued not when it is issued.  Ex.  January 2019 is issued Feb. 5, 2019 &amp; Feb. 12, 2019 so enter 5 &amp; 12</t>
  </si>
  <si>
    <t>Poughkeepsie CSD</t>
  </si>
  <si>
    <t>MONTH OF AUGUST 2022</t>
  </si>
  <si>
    <t>SEPT 7 22</t>
  </si>
  <si>
    <t>+ SEPT 12 22</t>
  </si>
  <si>
    <t>- AUG 22 EFT</t>
  </si>
  <si>
    <t>+ JULY 22 EFT</t>
  </si>
  <si>
    <t>= AUG 22</t>
  </si>
  <si>
    <t>AUG 21</t>
  </si>
  <si>
    <t>AUG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</si>
</sst>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\ AM/PM"/>
    <numFmt numFmtId="165" formatCode="mmm\ yy"/>
  </numFmts>
  <fonts count="10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0070C0"/>
      <name val="Arial"/>
      <family val="2"/>
    </font>
    <font>
      <sz val="12"/>
      <color rgb="FF0066FF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</borders>
  <cellStyleXfs count="3">
    <xf numFmtId="0" fontId="0" fillId="0" borderId="0"/>
    <xf numFmtId="39" fontId="3" fillId="0" borderId="0" applyFill="0" applyProtection="0"/>
    <xf numFmtId="0" fontId="1" fillId="0" borderId="0"/>
  </cellStyleXfs>
  <cellXfs count="88">
    <xf numFmtId="0" fontId="0" fillId="0" borderId="0" xfId="0"/>
    <xf numFmtId="4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Continuous"/>
    </xf>
    <xf numFmtId="4" fontId="1" fillId="0" borderId="2" xfId="0" applyNumberFormat="1" applyFont="1" applyBorder="1" applyAlignment="1">
      <alignment horizontal="centerContinuous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 applyAlignment="1"/>
    <xf numFmtId="4" fontId="5" fillId="0" borderId="0" xfId="0" applyNumberFormat="1" applyFont="1" applyAlignment="1">
      <alignment horizontal="centerContinuous" vertical="center"/>
    </xf>
    <xf numFmtId="4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165" fontId="5" fillId="0" borderId="0" xfId="0" quotePrefix="1" applyNumberFormat="1" applyFont="1" applyAlignment="1">
      <alignment horizontal="center" vertical="center"/>
    </xf>
    <xf numFmtId="0" fontId="5" fillId="0" borderId="0" xfId="0" quotePrefix="1" applyNumberFormat="1" applyFont="1" applyAlignment="1">
      <alignment horizontal="center" vertical="center"/>
    </xf>
    <xf numFmtId="0" fontId="1" fillId="0" borderId="0" xfId="0" applyNumberFormat="1" applyFont="1" applyAlignment="1"/>
    <xf numFmtId="39" fontId="6" fillId="0" borderId="0" xfId="0" applyNumberFormat="1" applyFont="1" applyAlignment="1"/>
    <xf numFmtId="39" fontId="1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39" fontId="6" fillId="0" borderId="0" xfId="0" applyNumberFormat="1" applyFont="1" applyFill="1" applyAlignment="1">
      <alignment horizontal="right" vertical="center"/>
    </xf>
    <xf numFmtId="39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1" fillId="0" borderId="0" xfId="0" quotePrefix="1" applyNumberFormat="1" applyFont="1" applyAlignment="1">
      <alignment vertical="center"/>
    </xf>
    <xf numFmtId="39" fontId="1" fillId="0" borderId="0" xfId="0" applyNumberFormat="1" applyFont="1" applyAlignment="1"/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39" fontId="1" fillId="0" borderId="0" xfId="0" applyNumberFormat="1" applyFont="1" applyFill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 horizontal="center"/>
    </xf>
    <xf numFmtId="4" fontId="1" fillId="0" borderId="1" xfId="0" applyNumberFormat="1" applyFont="1" applyBorder="1"/>
    <xf numFmtId="0" fontId="1" fillId="0" borderId="5" xfId="0" applyNumberFormat="1" applyFont="1" applyBorder="1" applyAlignment="1"/>
    <xf numFmtId="4" fontId="5" fillId="0" borderId="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Alignment="1"/>
    <xf numFmtId="4" fontId="5" fillId="0" borderId="0" xfId="0" applyNumberFormat="1" applyFont="1" applyBorder="1" applyAlignment="1">
      <alignment horizontal="center"/>
    </xf>
    <xf numFmtId="4" fontId="1" fillId="0" borderId="3" xfId="0" applyNumberFormat="1" applyFont="1" applyBorder="1"/>
    <xf numFmtId="10" fontId="1" fillId="0" borderId="0" xfId="0" applyNumberFormat="1" applyFont="1" applyAlignment="1"/>
    <xf numFmtId="39" fontId="1" fillId="0" borderId="3" xfId="0" applyNumberFormat="1" applyFont="1" applyBorder="1" applyAlignment="1"/>
    <xf numFmtId="39" fontId="1" fillId="0" borderId="0" xfId="0" quotePrefix="1" applyNumberFormat="1" applyFont="1" applyAlignment="1"/>
    <xf numFmtId="39" fontId="1" fillId="0" borderId="3" xfId="0" quotePrefix="1" applyNumberFormat="1" applyFont="1" applyBorder="1" applyAlignment="1"/>
    <xf numFmtId="10" fontId="1" fillId="0" borderId="0" xfId="0" quotePrefix="1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/>
    <xf numFmtId="39" fontId="7" fillId="0" borderId="0" xfId="0" applyNumberFormat="1" applyFont="1" applyFill="1" applyAlignment="1">
      <alignment vertical="center"/>
    </xf>
    <xf numFmtId="39" fontId="7" fillId="0" borderId="0" xfId="0" applyNumberFormat="1" applyFont="1" applyFill="1" applyAlignment="1">
      <alignment horizontal="right" vertical="center"/>
    </xf>
    <xf numFmtId="4" fontId="1" fillId="0" borderId="0" xfId="0" applyNumberFormat="1" applyFont="1" applyBorder="1" applyAlignment="1"/>
    <xf numFmtId="0" fontId="0" fillId="0" borderId="0" xfId="0" applyBorder="1"/>
    <xf numFmtId="0" fontId="1" fillId="0" borderId="0" xfId="0" applyNumberFormat="1" applyFont="1" applyBorder="1" applyAlignment="1"/>
    <xf numFmtId="0" fontId="5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quotePrefix="1" applyNumberFormat="1" applyFont="1" applyFill="1" applyBorder="1" applyAlignment="1">
      <alignment vertical="center"/>
    </xf>
    <xf numFmtId="4" fontId="5" fillId="0" borderId="0" xfId="0" quotePrefix="1" applyNumberFormat="1" applyFont="1" applyFill="1" applyBorder="1" applyAlignment="1">
      <alignment horizontal="center" vertical="center"/>
    </xf>
    <xf numFmtId="39" fontId="7" fillId="0" borderId="0" xfId="0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/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quotePrefix="1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39" fontId="9" fillId="0" borderId="0" xfId="2" applyNumberFormat="1" applyFont="1" applyFill="1" applyAlignment="1">
      <alignment vertical="center"/>
    </xf>
    <xf numFmtId="39" fontId="9" fillId="0" borderId="0" xfId="0" applyNumberFormat="1" applyFont="1" applyFill="1" applyAlignment="1">
      <alignment vertical="center"/>
    </xf>
    <xf numFmtId="39" fontId="9" fillId="0" borderId="0" xfId="0" applyNumberFormat="1" applyFont="1" applyFill="1" applyAlignment="1"/>
    <xf numFmtId="39" fontId="9" fillId="0" borderId="0" xfId="0" quotePrefix="1" applyNumberFormat="1" applyFont="1" applyFill="1" applyAlignment="1">
      <alignment vertical="center"/>
    </xf>
    <xf numFmtId="39" fontId="9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5" fillId="0" borderId="6" xfId="0" applyNumberFormat="1" applyFont="1" applyBorder="1" applyAlignment="1">
      <alignment horizontal="center"/>
    </xf>
  </cellXfs>
  <cellStyles count="3">
    <cellStyle name="Lotus to Excel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workbookViewId="0">
      <selection activeCell="C8" sqref="C8"/>
    </sheetView>
  </sheetViews>
  <sheetFormatPr defaultRowHeight="15"/>
  <cols>
    <col min="2" max="2" width="10.6640625" customWidth="1"/>
    <col min="3" max="3" width="11.33203125" customWidth="1"/>
  </cols>
  <sheetData>
    <row r="2" spans="1:5">
      <c r="A2" t="s">
        <v>155</v>
      </c>
      <c r="B2" s="76">
        <v>2022</v>
      </c>
      <c r="C2" s="74" t="str">
        <f>RIGHT(B2,2)</f>
        <v>22</v>
      </c>
      <c r="D2" s="74">
        <f>C2-1</f>
        <v>21</v>
      </c>
      <c r="E2" s="74">
        <f>C2+1</f>
        <v>23</v>
      </c>
    </row>
    <row r="4" spans="1:5">
      <c r="B4" s="82"/>
      <c r="C4" s="82"/>
    </row>
    <row r="5" spans="1:5">
      <c r="A5" t="s">
        <v>154</v>
      </c>
      <c r="B5" s="74" t="s">
        <v>156</v>
      </c>
      <c r="C5" s="74" t="s">
        <v>169</v>
      </c>
    </row>
    <row r="6" spans="1:5">
      <c r="A6" t="s">
        <v>157</v>
      </c>
      <c r="B6" s="76">
        <v>4</v>
      </c>
      <c r="C6" s="76">
        <v>11</v>
      </c>
      <c r="D6" t="s">
        <v>171</v>
      </c>
    </row>
    <row r="7" spans="1:5">
      <c r="A7" t="s">
        <v>158</v>
      </c>
      <c r="B7" s="76">
        <v>4</v>
      </c>
      <c r="C7" s="76">
        <v>11</v>
      </c>
    </row>
    <row r="8" spans="1:5">
      <c r="A8" t="s">
        <v>159</v>
      </c>
      <c r="B8" s="76">
        <v>6</v>
      </c>
      <c r="C8" s="76">
        <v>12</v>
      </c>
    </row>
    <row r="9" spans="1:5">
      <c r="A9" t="s">
        <v>160</v>
      </c>
      <c r="B9" s="76">
        <v>5</v>
      </c>
      <c r="C9" s="76">
        <v>12</v>
      </c>
    </row>
    <row r="10" spans="1:5">
      <c r="A10" t="s">
        <v>161</v>
      </c>
      <c r="B10" s="76">
        <v>6</v>
      </c>
      <c r="C10" s="76">
        <v>10</v>
      </c>
    </row>
    <row r="11" spans="1:5">
      <c r="A11" t="s">
        <v>162</v>
      </c>
      <c r="B11" s="76">
        <v>29</v>
      </c>
      <c r="C11" s="76">
        <v>12</v>
      </c>
    </row>
    <row r="12" spans="1:5">
      <c r="A12" t="s">
        <v>163</v>
      </c>
      <c r="B12" s="76">
        <v>4</v>
      </c>
      <c r="C12" s="76">
        <v>12</v>
      </c>
    </row>
    <row r="13" spans="1:5">
      <c r="A13" t="s">
        <v>164</v>
      </c>
      <c r="B13" s="76">
        <v>7</v>
      </c>
      <c r="C13" s="76">
        <v>12</v>
      </c>
    </row>
    <row r="14" spans="1:5">
      <c r="A14" t="s">
        <v>165</v>
      </c>
      <c r="B14" s="76">
        <v>6</v>
      </c>
      <c r="C14" s="76">
        <v>12</v>
      </c>
    </row>
    <row r="15" spans="1:5">
      <c r="A15" t="s">
        <v>166</v>
      </c>
      <c r="B15" s="76">
        <v>4</v>
      </c>
      <c r="C15" s="76">
        <v>10</v>
      </c>
    </row>
    <row r="16" spans="1:5">
      <c r="A16" t="s">
        <v>167</v>
      </c>
      <c r="B16" s="76">
        <v>6</v>
      </c>
      <c r="C16" s="76">
        <v>12</v>
      </c>
    </row>
    <row r="17" spans="1:3">
      <c r="A17" t="s">
        <v>168</v>
      </c>
      <c r="B17" s="76">
        <v>29</v>
      </c>
      <c r="C17" s="76">
        <v>12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V205"/>
  <sheetViews>
    <sheetView zoomScale="70" zoomScaleNormal="70" zoomScaleSheetLayoutView="40" workbookViewId="0">
      <pane xSplit="1" ySplit="9" topLeftCell="D30" activePane="bottomRight" state="frozen"/>
      <selection activeCell="E137" sqref="E137"/>
      <selection pane="topRight" activeCell="E137" sqref="E137"/>
      <selection pane="bottomLeft" activeCell="E137" sqref="E137"/>
      <selection pane="bottomRight" activeCell="K37" sqref="K37"/>
    </sheetView>
  </sheetViews>
  <sheetFormatPr defaultColWidth="9.6640625" defaultRowHeight="15"/>
  <cols>
    <col min="1" max="1" width="18.6640625" style="8" customWidth="1"/>
    <col min="2" max="2" width="18" style="8" bestFit="1" customWidth="1"/>
    <col min="3" max="3" width="16.109375" style="8" bestFit="1" customWidth="1"/>
    <col min="4" max="4" width="16.6640625" style="8" bestFit="1" customWidth="1"/>
    <col min="5" max="5" width="16.6640625" style="54" bestFit="1" customWidth="1"/>
    <col min="6" max="7" width="18" style="8" bestFit="1" customWidth="1"/>
    <col min="8" max="8" width="17.44140625" style="8" bestFit="1" customWidth="1"/>
    <col min="9" max="9" width="12.109375" style="8" bestFit="1" customWidth="1"/>
    <col min="10" max="10" width="1.6640625" style="8" customWidth="1"/>
    <col min="11" max="12" width="18" style="8" bestFit="1" customWidth="1"/>
    <col min="13" max="13" width="17.44140625" style="8" bestFit="1" customWidth="1"/>
    <col min="14" max="14" width="12.6640625" style="8" customWidth="1"/>
    <col min="15" max="15" width="4.6640625" style="57" customWidth="1"/>
    <col min="16" max="16" width="1.6640625" style="57" customWidth="1"/>
    <col min="17" max="17" width="18.6640625" style="57" bestFit="1" customWidth="1"/>
    <col min="18" max="18" width="17.6640625" style="57" customWidth="1"/>
    <col min="19" max="19" width="17.44140625" style="57" customWidth="1"/>
    <col min="20" max="20" width="16.109375" style="57" bestFit="1" customWidth="1"/>
    <col min="21" max="22" width="18" style="57" bestFit="1" customWidth="1"/>
    <col min="23" max="23" width="17.44140625" style="57" bestFit="1" customWidth="1"/>
    <col min="24" max="24" width="12.6640625" style="57" customWidth="1"/>
    <col min="25" max="25" width="1.6640625" style="57" customWidth="1"/>
    <col min="26" max="27" width="18.6640625" style="57" bestFit="1" customWidth="1"/>
    <col min="28" max="28" width="17.109375" style="57" customWidth="1"/>
    <col min="29" max="29" width="12.6640625" style="57" customWidth="1"/>
    <col min="30" max="30" width="4.6640625" style="57" customWidth="1"/>
    <col min="31" max="31" width="1.6640625" style="57" customWidth="1"/>
    <col min="32" max="44" width="9.6640625" style="58"/>
    <col min="45" max="45" width="4.6640625" style="57" customWidth="1"/>
    <col min="46" max="49" width="9.6640625" style="57" customWidth="1"/>
    <col min="50" max="50" width="20.6640625" style="57" customWidth="1"/>
    <col min="51" max="59" width="9.6640625" style="57"/>
    <col min="60" max="16384" width="9.6640625" style="8"/>
  </cols>
  <sheetData>
    <row r="1" spans="1:256" ht="15.75">
      <c r="A1" s="6"/>
      <c r="B1" s="6"/>
      <c r="C1" s="6"/>
      <c r="D1" s="6"/>
      <c r="E1" s="50"/>
      <c r="F1" s="6"/>
      <c r="G1" s="6"/>
      <c r="H1" s="6"/>
      <c r="I1" s="6"/>
      <c r="J1" s="6"/>
      <c r="K1" s="6"/>
      <c r="L1" s="6"/>
      <c r="M1" s="6"/>
      <c r="N1" s="7" t="s">
        <v>135</v>
      </c>
      <c r="O1" s="33"/>
      <c r="P1" s="33"/>
      <c r="AD1" s="33"/>
      <c r="AE1" s="33"/>
      <c r="AS1" s="33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83" t="s">
        <v>129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33"/>
      <c r="P2" s="33"/>
      <c r="AD2" s="33"/>
      <c r="AE2" s="33"/>
      <c r="AS2" s="33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73"/>
      <c r="BE2" s="34"/>
      <c r="BF2" s="34"/>
      <c r="BG2" s="34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83" t="s">
        <v>153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3"/>
      <c r="P3" s="33"/>
      <c r="AD3" s="33"/>
      <c r="AE3" s="33"/>
      <c r="AS3" s="33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83" t="s">
        <v>143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33"/>
      <c r="P4" s="33"/>
      <c r="AD4" s="33"/>
      <c r="AE4" s="33"/>
      <c r="AS4" s="33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83" t="str">
        <f>CONCATENATE("MONTH OF JANUARY ",Setup!B2)</f>
        <v>MONTH OF JANUARY 2022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33"/>
      <c r="P5" s="33"/>
      <c r="AD5" s="33"/>
      <c r="AE5" s="33"/>
      <c r="AS5" s="33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6"/>
      <c r="B6" s="6"/>
      <c r="C6" s="6"/>
      <c r="D6" s="6"/>
      <c r="E6" s="50"/>
      <c r="F6" s="6"/>
      <c r="G6" s="6"/>
      <c r="H6" s="6"/>
      <c r="I6" s="6"/>
      <c r="J6" s="6"/>
      <c r="K6" s="6"/>
      <c r="L6" s="6"/>
      <c r="M6" s="6"/>
      <c r="N6" s="6"/>
      <c r="O6" s="33"/>
      <c r="P6" s="33"/>
      <c r="AD6" s="33"/>
      <c r="AE6" s="33"/>
      <c r="AS6" s="33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>
      <c r="A7" s="10"/>
      <c r="B7" s="10"/>
      <c r="C7" s="10"/>
      <c r="D7" s="10"/>
      <c r="E7" s="51"/>
      <c r="F7" s="11" t="s">
        <v>130</v>
      </c>
      <c r="G7" s="11" t="s">
        <v>130</v>
      </c>
      <c r="H7" s="11" t="s">
        <v>131</v>
      </c>
      <c r="I7" s="11" t="s">
        <v>133</v>
      </c>
      <c r="J7" s="10"/>
      <c r="K7" s="11" t="s">
        <v>134</v>
      </c>
      <c r="L7" s="11" t="s">
        <v>134</v>
      </c>
      <c r="M7" s="11" t="s">
        <v>131</v>
      </c>
      <c r="N7" s="11" t="s">
        <v>133</v>
      </c>
      <c r="O7" s="33"/>
      <c r="P7" s="33"/>
      <c r="AD7" s="33"/>
      <c r="AE7" s="33"/>
      <c r="AS7" s="33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7" customFormat="1" ht="15.75">
      <c r="A8" s="12"/>
      <c r="B8" s="13" t="str">
        <f>CONCATENATE("FEB ",Setup!B6," ",Setup!C2)</f>
        <v>FEB 4 22</v>
      </c>
      <c r="C8" s="16" t="str">
        <f>CONCATENATE("+ FEB ",Setup!C6," ",Setup!C2)</f>
        <v>+ FEB 11 22</v>
      </c>
      <c r="D8" s="16" t="str">
        <f>CONCATENATE("- JAN ",Setup!C2," EFT")</f>
        <v>- JAN 22 EFT</v>
      </c>
      <c r="E8" s="75" t="str">
        <f>CONCATENATE("+ DEC ",Setup!D2," EFT")</f>
        <v>+ DEC 21 EFT</v>
      </c>
      <c r="F8" s="16" t="str">
        <f>CONCATENATE("= JAN ",Setup!C2)</f>
        <v>= JAN 22</v>
      </c>
      <c r="G8" s="15" t="str">
        <f>CONCATENATE("JAN ",Setup!D2)</f>
        <v>JAN 21</v>
      </c>
      <c r="H8" s="13" t="s">
        <v>132</v>
      </c>
      <c r="I8" s="13" t="s">
        <v>132</v>
      </c>
      <c r="J8" s="12"/>
      <c r="K8" s="16" t="str">
        <f>CONCATENATE("JAN ",Setup!C2)</f>
        <v>JAN 22</v>
      </c>
      <c r="L8" s="15" t="str">
        <f>G8</f>
        <v>JAN 21</v>
      </c>
      <c r="M8" s="13" t="s">
        <v>132</v>
      </c>
      <c r="N8" s="13" t="s">
        <v>132</v>
      </c>
      <c r="O8" s="60"/>
      <c r="P8" s="60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/>
      <c r="AE8" s="60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60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.75">
      <c r="A9" s="6"/>
      <c r="B9" s="6"/>
      <c r="C9" s="6"/>
      <c r="D9" s="6"/>
      <c r="E9" s="50"/>
      <c r="F9" s="6"/>
      <c r="G9" s="6"/>
      <c r="H9" s="6"/>
      <c r="I9" s="6"/>
      <c r="J9" s="6"/>
      <c r="K9" s="6"/>
      <c r="L9" s="6"/>
      <c r="M9" s="6"/>
      <c r="N9" s="6"/>
      <c r="O9" s="33"/>
      <c r="P9" s="33"/>
      <c r="AD9" s="33"/>
      <c r="AE9" s="33"/>
      <c r="AS9" s="33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3"/>
      <c r="B10" s="3"/>
      <c r="C10" s="3"/>
      <c r="D10" s="3"/>
      <c r="E10" s="52"/>
      <c r="F10" s="3"/>
      <c r="G10" s="3"/>
      <c r="H10" s="3"/>
      <c r="I10" s="3"/>
      <c r="J10" s="3"/>
      <c r="K10" s="3"/>
      <c r="L10" s="3"/>
      <c r="M10" s="3"/>
      <c r="N10" s="3"/>
      <c r="O10" s="33"/>
      <c r="P10" s="34"/>
      <c r="AD10" s="33"/>
      <c r="AE10" s="34"/>
      <c r="AS10" s="33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6" t="s">
        <v>0</v>
      </c>
      <c r="B11" s="1"/>
      <c r="C11" s="1"/>
      <c r="D11" s="1"/>
      <c r="E11" s="53"/>
      <c r="F11" s="1"/>
      <c r="G11" s="1"/>
      <c r="H11" s="1"/>
      <c r="I11" s="1"/>
      <c r="J11" s="1"/>
      <c r="K11" s="1"/>
      <c r="L11" s="1"/>
      <c r="M11" s="1"/>
      <c r="N11" s="1"/>
      <c r="O11" s="34"/>
      <c r="P11" s="34"/>
      <c r="AD11" s="34"/>
      <c r="AE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>
      <c r="A12" s="1" t="s">
        <v>1</v>
      </c>
      <c r="B12" s="79">
        <v>0</v>
      </c>
      <c r="C12" s="79">
        <v>0</v>
      </c>
      <c r="D12" s="79">
        <v>0</v>
      </c>
      <c r="E12" s="77">
        <v>0</v>
      </c>
      <c r="F12" s="19">
        <f t="shared" ref="F12:F43" si="0">B12+C12-D12+E12</f>
        <v>0</v>
      </c>
      <c r="G12" s="78">
        <v>0</v>
      </c>
      <c r="H12" s="19">
        <f t="shared" ref="H12:H43" si="1">F12-G12</f>
        <v>0</v>
      </c>
      <c r="I12" s="21" t="str">
        <f t="shared" ref="I12:I43" si="2">IF(ISERR(+F12/G12-1)," ",+F12/G12-1)</f>
        <v xml:space="preserve"> </v>
      </c>
      <c r="J12" s="1"/>
      <c r="K12" s="19">
        <f t="shared" ref="K12:K43" si="3">B12+C12</f>
        <v>0</v>
      </c>
      <c r="L12" s="78">
        <v>0</v>
      </c>
      <c r="M12" s="19">
        <f t="shared" ref="M12:M43" si="4">K12-L12</f>
        <v>0</v>
      </c>
      <c r="N12" s="21" t="str">
        <f t="shared" ref="N12:N43" si="5">IF(ISERR(+K12/L12-1)," ",+K12/L12-1)</f>
        <v xml:space="preserve"> </v>
      </c>
      <c r="O12" s="34"/>
      <c r="P12" s="34"/>
      <c r="AD12" s="34"/>
      <c r="AE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>
      <c r="A13" s="1" t="s">
        <v>2</v>
      </c>
      <c r="B13" s="79">
        <v>750106.77</v>
      </c>
      <c r="C13" s="79">
        <v>171966.93999999994</v>
      </c>
      <c r="D13" s="79">
        <v>383232.27</v>
      </c>
      <c r="E13" s="77">
        <v>419419.81</v>
      </c>
      <c r="F13" s="19">
        <f t="shared" si="0"/>
        <v>958261.25</v>
      </c>
      <c r="G13" s="78">
        <v>776415.13000000012</v>
      </c>
      <c r="H13" s="19">
        <f t="shared" si="1"/>
        <v>181846.11999999988</v>
      </c>
      <c r="I13" s="21">
        <f t="shared" si="2"/>
        <v>0.23421248887821111</v>
      </c>
      <c r="J13" s="1"/>
      <c r="K13" s="19">
        <f t="shared" si="3"/>
        <v>922073.71</v>
      </c>
      <c r="L13" s="78">
        <v>772838.54</v>
      </c>
      <c r="M13" s="19">
        <f t="shared" si="4"/>
        <v>149235.16999999993</v>
      </c>
      <c r="N13" s="21">
        <f t="shared" si="5"/>
        <v>0.19310006201295282</v>
      </c>
      <c r="O13" s="34"/>
      <c r="P13" s="34"/>
      <c r="AD13" s="34"/>
      <c r="AE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>
      <c r="A14" s="1" t="s">
        <v>3</v>
      </c>
      <c r="B14" s="79">
        <v>0</v>
      </c>
      <c r="C14" s="79">
        <v>0</v>
      </c>
      <c r="D14" s="79">
        <v>0</v>
      </c>
      <c r="E14" s="77">
        <v>0</v>
      </c>
      <c r="F14" s="19">
        <f t="shared" si="0"/>
        <v>0</v>
      </c>
      <c r="G14" s="78">
        <v>0</v>
      </c>
      <c r="H14" s="19">
        <f t="shared" si="1"/>
        <v>0</v>
      </c>
      <c r="I14" s="21" t="str">
        <f t="shared" si="2"/>
        <v xml:space="preserve"> </v>
      </c>
      <c r="J14" s="1"/>
      <c r="K14" s="19">
        <f t="shared" si="3"/>
        <v>0</v>
      </c>
      <c r="L14" s="78">
        <v>0</v>
      </c>
      <c r="M14" s="19">
        <f t="shared" si="4"/>
        <v>0</v>
      </c>
      <c r="N14" s="21" t="str">
        <f t="shared" si="5"/>
        <v xml:space="preserve"> </v>
      </c>
      <c r="O14" s="34"/>
      <c r="P14" s="34"/>
      <c r="AD14" s="34"/>
      <c r="AE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1" t="s">
        <v>4</v>
      </c>
      <c r="B15" s="79">
        <v>0</v>
      </c>
      <c r="C15" s="79">
        <v>0</v>
      </c>
      <c r="D15" s="79">
        <v>0</v>
      </c>
      <c r="E15" s="77">
        <v>0</v>
      </c>
      <c r="F15" s="19">
        <f t="shared" si="0"/>
        <v>0</v>
      </c>
      <c r="G15" s="78">
        <v>0</v>
      </c>
      <c r="H15" s="19">
        <f t="shared" si="1"/>
        <v>0</v>
      </c>
      <c r="I15" s="21" t="str">
        <f t="shared" si="2"/>
        <v xml:space="preserve"> </v>
      </c>
      <c r="J15" s="1"/>
      <c r="K15" s="19">
        <f t="shared" si="3"/>
        <v>0</v>
      </c>
      <c r="L15" s="78">
        <v>0</v>
      </c>
      <c r="M15" s="19">
        <f t="shared" si="4"/>
        <v>0</v>
      </c>
      <c r="N15" s="21" t="str">
        <f t="shared" si="5"/>
        <v xml:space="preserve"> </v>
      </c>
      <c r="O15" s="34"/>
      <c r="P15" s="34"/>
      <c r="AD15" s="34"/>
      <c r="AE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1" t="s">
        <v>5</v>
      </c>
      <c r="B16" s="79">
        <v>0</v>
      </c>
      <c r="C16" s="79">
        <v>0</v>
      </c>
      <c r="D16" s="79">
        <v>0</v>
      </c>
      <c r="E16" s="77">
        <v>0</v>
      </c>
      <c r="F16" s="19">
        <f t="shared" si="0"/>
        <v>0</v>
      </c>
      <c r="G16" s="78">
        <v>0.04</v>
      </c>
      <c r="H16" s="19">
        <f t="shared" si="1"/>
        <v>-0.04</v>
      </c>
      <c r="I16" s="21">
        <f t="shared" si="2"/>
        <v>-1</v>
      </c>
      <c r="J16" s="1"/>
      <c r="K16" s="19">
        <f t="shared" si="3"/>
        <v>0</v>
      </c>
      <c r="L16" s="78">
        <v>0.04</v>
      </c>
      <c r="M16" s="19">
        <f t="shared" si="4"/>
        <v>-0.04</v>
      </c>
      <c r="N16" s="21">
        <f t="shared" si="5"/>
        <v>-1</v>
      </c>
      <c r="O16" s="34"/>
      <c r="P16" s="34"/>
      <c r="AD16" s="34"/>
      <c r="AE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>
      <c r="A17" s="1" t="s">
        <v>6</v>
      </c>
      <c r="B17" s="79">
        <v>-0.08</v>
      </c>
      <c r="C17" s="79">
        <v>5.54</v>
      </c>
      <c r="D17" s="79">
        <v>0</v>
      </c>
      <c r="E17" s="77">
        <v>0</v>
      </c>
      <c r="F17" s="19">
        <f t="shared" si="0"/>
        <v>5.46</v>
      </c>
      <c r="G17" s="78">
        <v>-128.97999999999999</v>
      </c>
      <c r="H17" s="19">
        <f t="shared" si="1"/>
        <v>134.44</v>
      </c>
      <c r="I17" s="21">
        <f t="shared" si="2"/>
        <v>-1.0423321445185301</v>
      </c>
      <c r="J17" s="1"/>
      <c r="K17" s="19">
        <f t="shared" si="3"/>
        <v>5.46</v>
      </c>
      <c r="L17" s="78">
        <v>-128.97999999999999</v>
      </c>
      <c r="M17" s="19">
        <f t="shared" si="4"/>
        <v>134.44</v>
      </c>
      <c r="N17" s="21">
        <f t="shared" si="5"/>
        <v>-1.0423321445185301</v>
      </c>
      <c r="O17" s="34"/>
      <c r="P17" s="34"/>
      <c r="AD17" s="34"/>
      <c r="AE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>
      <c r="A18" s="1" t="s">
        <v>7</v>
      </c>
      <c r="B18" s="79">
        <v>0</v>
      </c>
      <c r="C18" s="79">
        <v>0</v>
      </c>
      <c r="D18" s="79">
        <v>0</v>
      </c>
      <c r="E18" s="77">
        <v>0</v>
      </c>
      <c r="F18" s="19">
        <f t="shared" si="0"/>
        <v>0</v>
      </c>
      <c r="G18" s="78">
        <v>0</v>
      </c>
      <c r="H18" s="19">
        <f t="shared" si="1"/>
        <v>0</v>
      </c>
      <c r="I18" s="21" t="str">
        <f t="shared" si="2"/>
        <v xml:space="preserve"> </v>
      </c>
      <c r="J18" s="1"/>
      <c r="K18" s="19">
        <f t="shared" si="3"/>
        <v>0</v>
      </c>
      <c r="L18" s="78">
        <v>0</v>
      </c>
      <c r="M18" s="19">
        <f t="shared" si="4"/>
        <v>0</v>
      </c>
      <c r="N18" s="21" t="str">
        <f t="shared" si="5"/>
        <v xml:space="preserve"> </v>
      </c>
      <c r="O18" s="34"/>
      <c r="P18" s="34"/>
      <c r="AD18" s="34"/>
      <c r="AE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1" t="s">
        <v>8</v>
      </c>
      <c r="B19" s="79">
        <v>0</v>
      </c>
      <c r="C19" s="79">
        <v>0</v>
      </c>
      <c r="D19" s="79">
        <v>0</v>
      </c>
      <c r="E19" s="77">
        <v>0</v>
      </c>
      <c r="F19" s="19">
        <f t="shared" si="0"/>
        <v>0</v>
      </c>
      <c r="G19" s="78">
        <v>0</v>
      </c>
      <c r="H19" s="19">
        <f t="shared" si="1"/>
        <v>0</v>
      </c>
      <c r="I19" s="21" t="str">
        <f t="shared" si="2"/>
        <v xml:space="preserve"> </v>
      </c>
      <c r="J19" s="1"/>
      <c r="K19" s="19">
        <f t="shared" si="3"/>
        <v>0</v>
      </c>
      <c r="L19" s="78">
        <v>0</v>
      </c>
      <c r="M19" s="19">
        <f t="shared" si="4"/>
        <v>0</v>
      </c>
      <c r="N19" s="21" t="str">
        <f t="shared" si="5"/>
        <v xml:space="preserve"> </v>
      </c>
      <c r="O19" s="34"/>
      <c r="P19" s="34"/>
      <c r="AD19" s="34"/>
      <c r="AE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1" t="s">
        <v>9</v>
      </c>
      <c r="B20" s="79">
        <v>0</v>
      </c>
      <c r="C20" s="79">
        <v>0</v>
      </c>
      <c r="D20" s="79">
        <v>0</v>
      </c>
      <c r="E20" s="77">
        <v>0</v>
      </c>
      <c r="F20" s="19">
        <f t="shared" si="0"/>
        <v>0</v>
      </c>
      <c r="G20" s="78">
        <v>0.1</v>
      </c>
      <c r="H20" s="19">
        <f t="shared" si="1"/>
        <v>-0.1</v>
      </c>
      <c r="I20" s="21">
        <f t="shared" si="2"/>
        <v>-1</v>
      </c>
      <c r="J20" s="1"/>
      <c r="K20" s="19">
        <f t="shared" si="3"/>
        <v>0</v>
      </c>
      <c r="L20" s="78">
        <v>0.1</v>
      </c>
      <c r="M20" s="19">
        <f t="shared" si="4"/>
        <v>-0.1</v>
      </c>
      <c r="N20" s="21">
        <f t="shared" si="5"/>
        <v>-1</v>
      </c>
      <c r="O20" s="34"/>
      <c r="P20" s="34"/>
      <c r="AD20" s="34"/>
      <c r="AE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1" t="s">
        <v>10</v>
      </c>
      <c r="B21" s="79">
        <v>0</v>
      </c>
      <c r="C21" s="79">
        <v>0</v>
      </c>
      <c r="D21" s="79">
        <v>0</v>
      </c>
      <c r="E21" s="77">
        <v>0</v>
      </c>
      <c r="F21" s="19">
        <f t="shared" si="0"/>
        <v>0</v>
      </c>
      <c r="G21" s="78">
        <v>0.08</v>
      </c>
      <c r="H21" s="19">
        <f t="shared" si="1"/>
        <v>-0.08</v>
      </c>
      <c r="I21" s="21">
        <f t="shared" si="2"/>
        <v>-1</v>
      </c>
      <c r="J21" s="1"/>
      <c r="K21" s="19">
        <f t="shared" si="3"/>
        <v>0</v>
      </c>
      <c r="L21" s="78">
        <v>0.08</v>
      </c>
      <c r="M21" s="19">
        <f t="shared" si="4"/>
        <v>-0.08</v>
      </c>
      <c r="N21" s="21">
        <f t="shared" si="5"/>
        <v>-1</v>
      </c>
      <c r="O21" s="34"/>
      <c r="P21" s="34"/>
      <c r="AD21" s="34"/>
      <c r="AE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>
      <c r="A22" s="1" t="s">
        <v>11</v>
      </c>
      <c r="B22" s="79">
        <v>0</v>
      </c>
      <c r="C22" s="79">
        <v>0</v>
      </c>
      <c r="D22" s="79">
        <v>0</v>
      </c>
      <c r="E22" s="77">
        <v>0</v>
      </c>
      <c r="F22" s="19">
        <f t="shared" si="0"/>
        <v>0</v>
      </c>
      <c r="G22" s="78">
        <v>0</v>
      </c>
      <c r="H22" s="19">
        <f t="shared" si="1"/>
        <v>0</v>
      </c>
      <c r="I22" s="21" t="str">
        <f t="shared" si="2"/>
        <v xml:space="preserve"> </v>
      </c>
      <c r="J22" s="1"/>
      <c r="K22" s="19">
        <f t="shared" si="3"/>
        <v>0</v>
      </c>
      <c r="L22" s="78">
        <v>0</v>
      </c>
      <c r="M22" s="19">
        <f t="shared" si="4"/>
        <v>0</v>
      </c>
      <c r="N22" s="21" t="str">
        <f t="shared" si="5"/>
        <v xml:space="preserve"> </v>
      </c>
      <c r="O22" s="34"/>
      <c r="P22" s="34"/>
      <c r="AD22" s="34"/>
      <c r="AE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A23" s="1" t="s">
        <v>12</v>
      </c>
      <c r="B23" s="79">
        <v>268106.38</v>
      </c>
      <c r="C23" s="79">
        <v>62269.219999999972</v>
      </c>
      <c r="D23" s="79">
        <v>134014.1</v>
      </c>
      <c r="E23" s="77">
        <v>146686.9</v>
      </c>
      <c r="F23" s="19">
        <f t="shared" si="0"/>
        <v>343048.39999999997</v>
      </c>
      <c r="G23" s="78">
        <v>268209.88</v>
      </c>
      <c r="H23" s="19">
        <f t="shared" si="1"/>
        <v>74838.51999999996</v>
      </c>
      <c r="I23" s="21">
        <f t="shared" si="2"/>
        <v>0.27902969122539401</v>
      </c>
      <c r="J23" s="1"/>
      <c r="K23" s="19">
        <f t="shared" si="3"/>
        <v>330375.59999999998</v>
      </c>
      <c r="L23" s="78">
        <v>267175.87</v>
      </c>
      <c r="M23" s="19">
        <f t="shared" si="4"/>
        <v>63199.729999999981</v>
      </c>
      <c r="N23" s="21">
        <f t="shared" si="5"/>
        <v>0.23654729747862335</v>
      </c>
      <c r="O23" s="34"/>
      <c r="P23" s="34"/>
      <c r="AD23" s="34"/>
      <c r="AE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>
      <c r="A24" s="1" t="s">
        <v>13</v>
      </c>
      <c r="B24" s="79">
        <v>308212.62</v>
      </c>
      <c r="C24" s="79">
        <v>68201.789999999979</v>
      </c>
      <c r="D24" s="79">
        <v>157374.84</v>
      </c>
      <c r="E24" s="77">
        <v>174584.76</v>
      </c>
      <c r="F24" s="19">
        <f t="shared" si="0"/>
        <v>393624.32999999996</v>
      </c>
      <c r="G24" s="78">
        <v>303458.50000000006</v>
      </c>
      <c r="H24" s="19">
        <f t="shared" si="1"/>
        <v>90165.8299999999</v>
      </c>
      <c r="I24" s="21">
        <f t="shared" si="2"/>
        <v>0.29712738315123777</v>
      </c>
      <c r="J24" s="1"/>
      <c r="K24" s="19">
        <f t="shared" si="3"/>
        <v>376414.41</v>
      </c>
      <c r="L24" s="78">
        <v>299309.95000000007</v>
      </c>
      <c r="M24" s="19">
        <f t="shared" si="4"/>
        <v>77104.459999999905</v>
      </c>
      <c r="N24" s="21">
        <f t="shared" si="5"/>
        <v>0.25760740663649795</v>
      </c>
      <c r="O24" s="34"/>
      <c r="P24" s="34"/>
      <c r="AD24" s="34"/>
      <c r="AE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>
      <c r="A25" s="1" t="s">
        <v>14</v>
      </c>
      <c r="B25" s="79">
        <v>-0.08</v>
      </c>
      <c r="C25" s="79">
        <v>126.44</v>
      </c>
      <c r="D25" s="79">
        <v>0</v>
      </c>
      <c r="E25" s="77">
        <v>0</v>
      </c>
      <c r="F25" s="19">
        <f t="shared" si="0"/>
        <v>126.36</v>
      </c>
      <c r="G25" s="78">
        <v>148.26999999999998</v>
      </c>
      <c r="H25" s="19">
        <f t="shared" si="1"/>
        <v>-21.909999999999982</v>
      </c>
      <c r="I25" s="21">
        <f t="shared" si="2"/>
        <v>-0.14777095838672683</v>
      </c>
      <c r="J25" s="1"/>
      <c r="K25" s="19">
        <f t="shared" si="3"/>
        <v>126.36</v>
      </c>
      <c r="L25" s="78">
        <v>148.26999999999998</v>
      </c>
      <c r="M25" s="19">
        <f t="shared" si="4"/>
        <v>-21.909999999999982</v>
      </c>
      <c r="N25" s="21">
        <f t="shared" si="5"/>
        <v>-0.14777095838672683</v>
      </c>
      <c r="O25" s="34"/>
      <c r="P25" s="34"/>
      <c r="AD25" s="34"/>
      <c r="AE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 t="s">
        <v>15</v>
      </c>
      <c r="B26" s="79">
        <v>794715.97</v>
      </c>
      <c r="C26" s="79">
        <v>197509.5</v>
      </c>
      <c r="D26" s="79">
        <v>418499.9</v>
      </c>
      <c r="E26" s="77">
        <v>463210.84</v>
      </c>
      <c r="F26" s="19">
        <f t="shared" si="0"/>
        <v>1036936.4099999999</v>
      </c>
      <c r="G26" s="78">
        <v>897091.56</v>
      </c>
      <c r="H26" s="19">
        <f t="shared" si="1"/>
        <v>139844.84999999986</v>
      </c>
      <c r="I26" s="21">
        <f t="shared" si="2"/>
        <v>0.15588693087247396</v>
      </c>
      <c r="J26" s="1"/>
      <c r="K26" s="19">
        <f t="shared" si="3"/>
        <v>992225.47</v>
      </c>
      <c r="L26" s="78">
        <v>893747.54</v>
      </c>
      <c r="M26" s="19">
        <f t="shared" si="4"/>
        <v>98477.929999999935</v>
      </c>
      <c r="N26" s="21">
        <f t="shared" si="5"/>
        <v>0.11018539978303044</v>
      </c>
      <c r="O26" s="34"/>
      <c r="P26" s="34"/>
      <c r="AD26" s="34"/>
      <c r="AE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1" t="s">
        <v>16</v>
      </c>
      <c r="B27" s="79">
        <v>307154.8</v>
      </c>
      <c r="C27" s="79">
        <v>66717.630000000063</v>
      </c>
      <c r="D27" s="79">
        <v>156769.81</v>
      </c>
      <c r="E27" s="77">
        <v>171737.01</v>
      </c>
      <c r="F27" s="19">
        <f t="shared" si="0"/>
        <v>388839.63000000006</v>
      </c>
      <c r="G27" s="78">
        <v>319015.52</v>
      </c>
      <c r="H27" s="19">
        <f t="shared" si="1"/>
        <v>69824.110000000044</v>
      </c>
      <c r="I27" s="21">
        <f t="shared" si="2"/>
        <v>0.21887370871486134</v>
      </c>
      <c r="J27" s="1"/>
      <c r="K27" s="19">
        <f t="shared" si="3"/>
        <v>373872.43000000005</v>
      </c>
      <c r="L27" s="78">
        <v>317173.36</v>
      </c>
      <c r="M27" s="19">
        <f t="shared" si="4"/>
        <v>56699.070000000065</v>
      </c>
      <c r="N27" s="21">
        <f t="shared" si="5"/>
        <v>0.17876365783053183</v>
      </c>
      <c r="O27" s="34"/>
      <c r="P27" s="34"/>
      <c r="AD27" s="34"/>
      <c r="AE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>
      <c r="A28" s="1" t="s">
        <v>17</v>
      </c>
      <c r="B28" s="79">
        <v>0</v>
      </c>
      <c r="C28" s="79">
        <v>0</v>
      </c>
      <c r="D28" s="79">
        <v>0</v>
      </c>
      <c r="E28" s="77">
        <v>0</v>
      </c>
      <c r="F28" s="19">
        <f t="shared" si="0"/>
        <v>0</v>
      </c>
      <c r="G28" s="78">
        <v>0</v>
      </c>
      <c r="H28" s="19">
        <f t="shared" si="1"/>
        <v>0</v>
      </c>
      <c r="I28" s="21" t="str">
        <f t="shared" si="2"/>
        <v xml:space="preserve"> </v>
      </c>
      <c r="J28" s="1"/>
      <c r="K28" s="19">
        <f t="shared" si="3"/>
        <v>0</v>
      </c>
      <c r="L28" s="78">
        <v>0</v>
      </c>
      <c r="M28" s="19">
        <f t="shared" si="4"/>
        <v>0</v>
      </c>
      <c r="N28" s="21" t="str">
        <f t="shared" si="5"/>
        <v xml:space="preserve"> </v>
      </c>
      <c r="O28" s="34"/>
      <c r="P28" s="34"/>
      <c r="AD28" s="34"/>
      <c r="AE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>
      <c r="A29" s="1" t="s">
        <v>18</v>
      </c>
      <c r="B29" s="79">
        <v>171803.08000000002</v>
      </c>
      <c r="C29" s="79">
        <v>41567.459999999963</v>
      </c>
      <c r="D29" s="79">
        <v>89800.35</v>
      </c>
      <c r="E29" s="77">
        <v>98111.8</v>
      </c>
      <c r="F29" s="19">
        <f t="shared" si="0"/>
        <v>221681.99</v>
      </c>
      <c r="G29" s="78">
        <v>170741.37</v>
      </c>
      <c r="H29" s="19">
        <f t="shared" si="1"/>
        <v>50940.619999999995</v>
      </c>
      <c r="I29" s="21">
        <f t="shared" si="2"/>
        <v>0.29834960326252502</v>
      </c>
      <c r="J29" s="1"/>
      <c r="K29" s="19">
        <f t="shared" si="3"/>
        <v>213370.53999999998</v>
      </c>
      <c r="L29" s="78">
        <v>170399.08000000002</v>
      </c>
      <c r="M29" s="19">
        <f t="shared" si="4"/>
        <v>42971.459999999963</v>
      </c>
      <c r="N29" s="21">
        <f t="shared" si="5"/>
        <v>0.2521812911196466</v>
      </c>
      <c r="O29" s="34"/>
      <c r="P29" s="34"/>
      <c r="AD29" s="34"/>
      <c r="AE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>
      <c r="A30" s="1" t="s">
        <v>19</v>
      </c>
      <c r="B30" s="79">
        <v>48866.080000000002</v>
      </c>
      <c r="C30" s="79">
        <v>34940.37000000001</v>
      </c>
      <c r="D30" s="79">
        <v>69893.850000000006</v>
      </c>
      <c r="E30" s="77">
        <v>76362.880000000005</v>
      </c>
      <c r="F30" s="19">
        <f t="shared" si="0"/>
        <v>90275.48000000001</v>
      </c>
      <c r="G30" s="78">
        <v>145816.54999999999</v>
      </c>
      <c r="H30" s="19">
        <f t="shared" si="1"/>
        <v>-55541.069999999978</v>
      </c>
      <c r="I30" s="21">
        <f t="shared" si="2"/>
        <v>-0.38089688721890613</v>
      </c>
      <c r="J30" s="1"/>
      <c r="K30" s="19">
        <f t="shared" si="3"/>
        <v>83806.450000000012</v>
      </c>
      <c r="L30" s="78">
        <v>145537.34</v>
      </c>
      <c r="M30" s="19">
        <f t="shared" si="4"/>
        <v>-61730.889999999985</v>
      </c>
      <c r="N30" s="21">
        <f t="shared" si="5"/>
        <v>-0.42415843246825857</v>
      </c>
      <c r="O30" s="34"/>
      <c r="P30" s="34"/>
      <c r="AD30" s="34"/>
      <c r="AE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 t="s">
        <v>20</v>
      </c>
      <c r="B31" s="79">
        <v>0</v>
      </c>
      <c r="C31" s="79">
        <v>0</v>
      </c>
      <c r="D31" s="79">
        <v>0</v>
      </c>
      <c r="E31" s="77">
        <v>0</v>
      </c>
      <c r="F31" s="19">
        <f t="shared" si="0"/>
        <v>0</v>
      </c>
      <c r="G31" s="78">
        <v>0</v>
      </c>
      <c r="H31" s="19">
        <f t="shared" si="1"/>
        <v>0</v>
      </c>
      <c r="I31" s="21" t="str">
        <f t="shared" si="2"/>
        <v xml:space="preserve"> </v>
      </c>
      <c r="J31" s="1"/>
      <c r="K31" s="19">
        <f t="shared" si="3"/>
        <v>0</v>
      </c>
      <c r="L31" s="78">
        <v>0</v>
      </c>
      <c r="M31" s="19">
        <f t="shared" si="4"/>
        <v>0</v>
      </c>
      <c r="N31" s="21" t="str">
        <f t="shared" si="5"/>
        <v xml:space="preserve"> </v>
      </c>
      <c r="O31" s="34"/>
      <c r="P31" s="34"/>
      <c r="AD31" s="34"/>
      <c r="AE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 t="s">
        <v>21</v>
      </c>
      <c r="B32" s="79">
        <v>1996115.73</v>
      </c>
      <c r="C32" s="79">
        <v>456535.5700000003</v>
      </c>
      <c r="D32" s="79">
        <v>916734.68</v>
      </c>
      <c r="E32" s="77">
        <v>1002347.3200000001</v>
      </c>
      <c r="F32" s="19">
        <f t="shared" si="0"/>
        <v>2538263.9400000004</v>
      </c>
      <c r="G32" s="78">
        <v>1970834.7499999998</v>
      </c>
      <c r="H32" s="19">
        <f t="shared" si="1"/>
        <v>567429.19000000064</v>
      </c>
      <c r="I32" s="21">
        <f t="shared" si="2"/>
        <v>0.28791312412164483</v>
      </c>
      <c r="J32" s="1"/>
      <c r="K32" s="19">
        <f t="shared" si="3"/>
        <v>2452651.3000000003</v>
      </c>
      <c r="L32" s="78">
        <v>1964279.2899999998</v>
      </c>
      <c r="M32" s="19">
        <f t="shared" si="4"/>
        <v>488372.01000000047</v>
      </c>
      <c r="N32" s="21">
        <f t="shared" si="5"/>
        <v>0.24862656368993252</v>
      </c>
      <c r="O32" s="34"/>
      <c r="P32" s="34"/>
      <c r="AD32" s="34"/>
      <c r="AE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 t="s">
        <v>22</v>
      </c>
      <c r="B33" s="79">
        <v>619154309.73000002</v>
      </c>
      <c r="C33" s="79">
        <v>156258847.21999991</v>
      </c>
      <c r="D33" s="79">
        <v>311847779.55000001</v>
      </c>
      <c r="E33" s="77">
        <v>343297256.56000006</v>
      </c>
      <c r="F33" s="19">
        <f t="shared" si="0"/>
        <v>806862633.96000004</v>
      </c>
      <c r="G33" s="78">
        <v>702634591.83000016</v>
      </c>
      <c r="H33" s="19">
        <f t="shared" si="1"/>
        <v>104228042.12999988</v>
      </c>
      <c r="I33" s="21">
        <f t="shared" si="2"/>
        <v>0.14833889953886215</v>
      </c>
      <c r="J33" s="1"/>
      <c r="K33" s="19">
        <f t="shared" si="3"/>
        <v>775413156.94999993</v>
      </c>
      <c r="L33" s="78">
        <v>699420513.12000012</v>
      </c>
      <c r="M33" s="19">
        <f t="shared" si="4"/>
        <v>75992643.829999804</v>
      </c>
      <c r="N33" s="21">
        <f t="shared" si="5"/>
        <v>0.10865086511547828</v>
      </c>
      <c r="O33" s="34"/>
      <c r="P33" s="34"/>
      <c r="AD33" s="34"/>
      <c r="AE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 t="s">
        <v>23</v>
      </c>
      <c r="B34" s="79">
        <v>443918.83999999997</v>
      </c>
      <c r="C34" s="79">
        <v>98078.500000000116</v>
      </c>
      <c r="D34" s="79">
        <v>229318.18</v>
      </c>
      <c r="E34" s="77">
        <v>255281.58000000002</v>
      </c>
      <c r="F34" s="19">
        <f t="shared" si="0"/>
        <v>567960.74000000011</v>
      </c>
      <c r="G34" s="78">
        <v>477364.73</v>
      </c>
      <c r="H34" s="19">
        <f t="shared" si="1"/>
        <v>90596.010000000126</v>
      </c>
      <c r="I34" s="21">
        <f t="shared" si="2"/>
        <v>0.18978362729060461</v>
      </c>
      <c r="J34" s="1"/>
      <c r="K34" s="19">
        <f t="shared" si="3"/>
        <v>541997.34000000008</v>
      </c>
      <c r="L34" s="78">
        <v>473345.5</v>
      </c>
      <c r="M34" s="19">
        <f t="shared" si="4"/>
        <v>68651.840000000084</v>
      </c>
      <c r="N34" s="21">
        <f t="shared" si="5"/>
        <v>0.14503537056970028</v>
      </c>
      <c r="O34" s="34"/>
      <c r="P34" s="34"/>
      <c r="AD34" s="34"/>
      <c r="AE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 t="s">
        <v>24</v>
      </c>
      <c r="B35" s="79">
        <v>77624175.930000007</v>
      </c>
      <c r="C35" s="79">
        <v>19419576.269999996</v>
      </c>
      <c r="D35" s="79">
        <v>38810887.5</v>
      </c>
      <c r="E35" s="77">
        <v>42679129.239999995</v>
      </c>
      <c r="F35" s="19">
        <f t="shared" si="0"/>
        <v>100911993.94</v>
      </c>
      <c r="G35" s="78">
        <v>84986023.75000003</v>
      </c>
      <c r="H35" s="19">
        <f t="shared" si="1"/>
        <v>15925970.189999968</v>
      </c>
      <c r="I35" s="21">
        <f t="shared" si="2"/>
        <v>0.18739516790253363</v>
      </c>
      <c r="J35" s="1"/>
      <c r="K35" s="19">
        <f t="shared" si="3"/>
        <v>97043752.200000003</v>
      </c>
      <c r="L35" s="78">
        <v>84608677.51000002</v>
      </c>
      <c r="M35" s="19">
        <f t="shared" si="4"/>
        <v>12435074.689999983</v>
      </c>
      <c r="N35" s="21">
        <f t="shared" si="5"/>
        <v>0.14697162343106318</v>
      </c>
      <c r="O35" s="34"/>
      <c r="P35" s="34"/>
      <c r="AD35" s="34"/>
      <c r="AE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24" t="s">
        <v>149</v>
      </c>
      <c r="B36" s="79">
        <v>3017.06</v>
      </c>
      <c r="C36" s="79">
        <v>15692.81</v>
      </c>
      <c r="D36" s="79">
        <v>0</v>
      </c>
      <c r="E36" s="77">
        <v>0</v>
      </c>
      <c r="F36" s="19">
        <f t="shared" si="0"/>
        <v>18709.87</v>
      </c>
      <c r="G36" s="78">
        <v>4766.4000000000005</v>
      </c>
      <c r="H36" s="19">
        <f t="shared" si="1"/>
        <v>13943.469999999998</v>
      </c>
      <c r="I36" s="21">
        <f t="shared" si="2"/>
        <v>2.925367153407183</v>
      </c>
      <c r="J36" s="1"/>
      <c r="K36" s="19">
        <f t="shared" si="3"/>
        <v>18709.87</v>
      </c>
      <c r="L36" s="78">
        <v>4766.4000000000005</v>
      </c>
      <c r="M36" s="19">
        <f t="shared" si="4"/>
        <v>13943.469999999998</v>
      </c>
      <c r="N36" s="21">
        <f t="shared" si="5"/>
        <v>2.925367153407183</v>
      </c>
      <c r="O36" s="34"/>
      <c r="P36" s="34"/>
      <c r="AD36" s="34"/>
      <c r="AE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 t="s">
        <v>25</v>
      </c>
      <c r="B37" s="79">
        <v>0</v>
      </c>
      <c r="C37" s="79">
        <v>0</v>
      </c>
      <c r="D37" s="79">
        <v>0</v>
      </c>
      <c r="E37" s="77">
        <v>0</v>
      </c>
      <c r="F37" s="19">
        <f t="shared" si="0"/>
        <v>0</v>
      </c>
      <c r="G37" s="78">
        <v>0</v>
      </c>
      <c r="H37" s="19">
        <f t="shared" si="1"/>
        <v>0</v>
      </c>
      <c r="I37" s="21" t="str">
        <f t="shared" si="2"/>
        <v xml:space="preserve"> </v>
      </c>
      <c r="J37" s="1"/>
      <c r="K37" s="19">
        <f t="shared" si="3"/>
        <v>0</v>
      </c>
      <c r="L37" s="78">
        <v>0</v>
      </c>
      <c r="M37" s="19">
        <f t="shared" si="4"/>
        <v>0</v>
      </c>
      <c r="N37" s="21" t="str">
        <f t="shared" si="5"/>
        <v xml:space="preserve"> </v>
      </c>
      <c r="O37" s="34"/>
      <c r="P37" s="34"/>
      <c r="AD37" s="34"/>
      <c r="AE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 t="s">
        <v>26</v>
      </c>
      <c r="B38" s="79">
        <v>115987.42</v>
      </c>
      <c r="C38" s="79">
        <v>25652.050000000003</v>
      </c>
      <c r="D38" s="79">
        <v>59194.29</v>
      </c>
      <c r="E38" s="77">
        <v>64673.01</v>
      </c>
      <c r="F38" s="19">
        <f t="shared" si="0"/>
        <v>147118.19</v>
      </c>
      <c r="G38" s="78">
        <v>117764.21999999999</v>
      </c>
      <c r="H38" s="19">
        <f t="shared" si="1"/>
        <v>29353.970000000016</v>
      </c>
      <c r="I38" s="21">
        <f t="shared" si="2"/>
        <v>0.24926051393199078</v>
      </c>
      <c r="J38" s="1"/>
      <c r="K38" s="19">
        <f t="shared" si="3"/>
        <v>141639.47</v>
      </c>
      <c r="L38" s="78">
        <v>117535.96999999999</v>
      </c>
      <c r="M38" s="19">
        <f t="shared" si="4"/>
        <v>24103.500000000015</v>
      </c>
      <c r="N38" s="21">
        <f t="shared" si="5"/>
        <v>0.2050733915753622</v>
      </c>
      <c r="O38" s="34"/>
      <c r="P38" s="34"/>
      <c r="AD38" s="34"/>
      <c r="AE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 t="s">
        <v>27</v>
      </c>
      <c r="B39" s="79">
        <v>2395164.37</v>
      </c>
      <c r="C39" s="79">
        <v>581395.04</v>
      </c>
      <c r="D39" s="79">
        <v>1212238.54</v>
      </c>
      <c r="E39" s="77">
        <v>1327167.23</v>
      </c>
      <c r="F39" s="19">
        <f t="shared" si="0"/>
        <v>3091488.1</v>
      </c>
      <c r="G39" s="78">
        <v>2534043.3600000003</v>
      </c>
      <c r="H39" s="19">
        <f t="shared" si="1"/>
        <v>557444.73999999976</v>
      </c>
      <c r="I39" s="21">
        <f t="shared" si="2"/>
        <v>0.21998232106020454</v>
      </c>
      <c r="J39" s="1"/>
      <c r="K39" s="19">
        <f t="shared" si="3"/>
        <v>2976559.41</v>
      </c>
      <c r="L39" s="78">
        <v>2523638.8199999998</v>
      </c>
      <c r="M39" s="19">
        <f t="shared" si="4"/>
        <v>452920.59000000032</v>
      </c>
      <c r="N39" s="21">
        <f t="shared" si="5"/>
        <v>0.17947124065875664</v>
      </c>
      <c r="O39" s="34"/>
      <c r="P39" s="34"/>
      <c r="AD39" s="34"/>
      <c r="AE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 t="s">
        <v>28</v>
      </c>
      <c r="B40" s="79">
        <v>0</v>
      </c>
      <c r="C40" s="79">
        <v>0</v>
      </c>
      <c r="D40" s="79">
        <v>0</v>
      </c>
      <c r="E40" s="77">
        <v>0</v>
      </c>
      <c r="F40" s="19">
        <f t="shared" si="0"/>
        <v>0</v>
      </c>
      <c r="G40" s="78">
        <v>0</v>
      </c>
      <c r="H40" s="19">
        <f t="shared" si="1"/>
        <v>0</v>
      </c>
      <c r="I40" s="21" t="str">
        <f t="shared" si="2"/>
        <v xml:space="preserve"> </v>
      </c>
      <c r="J40" s="1"/>
      <c r="K40" s="19">
        <f t="shared" si="3"/>
        <v>0</v>
      </c>
      <c r="L40" s="78">
        <v>0</v>
      </c>
      <c r="M40" s="19">
        <f t="shared" si="4"/>
        <v>0</v>
      </c>
      <c r="N40" s="21" t="str">
        <f t="shared" si="5"/>
        <v xml:space="preserve"> </v>
      </c>
      <c r="O40" s="34"/>
      <c r="P40" s="34"/>
      <c r="AD40" s="34"/>
      <c r="AE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 t="s">
        <v>29</v>
      </c>
      <c r="B41" s="79">
        <v>153312.07</v>
      </c>
      <c r="C41" s="79">
        <v>24199.600000000006</v>
      </c>
      <c r="D41" s="79">
        <v>73544.37</v>
      </c>
      <c r="E41" s="77">
        <v>83246.67</v>
      </c>
      <c r="F41" s="19">
        <f t="shared" si="0"/>
        <v>187213.97000000003</v>
      </c>
      <c r="G41" s="78">
        <v>146647.07000000004</v>
      </c>
      <c r="H41" s="19">
        <f t="shared" si="1"/>
        <v>40566.899999999994</v>
      </c>
      <c r="I41" s="21">
        <f t="shared" si="2"/>
        <v>0.27662946146827205</v>
      </c>
      <c r="J41" s="1"/>
      <c r="K41" s="19">
        <f t="shared" si="3"/>
        <v>177511.67</v>
      </c>
      <c r="L41" s="78">
        <v>141805.04000000004</v>
      </c>
      <c r="M41" s="19">
        <f t="shared" si="4"/>
        <v>35706.629999999976</v>
      </c>
      <c r="N41" s="21">
        <f t="shared" si="5"/>
        <v>0.25180085277645969</v>
      </c>
      <c r="O41" s="34"/>
      <c r="P41" s="34"/>
      <c r="AD41" s="34"/>
      <c r="AE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 t="s">
        <v>30</v>
      </c>
      <c r="B42" s="79">
        <v>0</v>
      </c>
      <c r="C42" s="79">
        <v>0</v>
      </c>
      <c r="D42" s="79">
        <v>0</v>
      </c>
      <c r="E42" s="77">
        <v>0</v>
      </c>
      <c r="F42" s="19">
        <f t="shared" si="0"/>
        <v>0</v>
      </c>
      <c r="G42" s="78">
        <v>0</v>
      </c>
      <c r="H42" s="19">
        <f t="shared" si="1"/>
        <v>0</v>
      </c>
      <c r="I42" s="21" t="str">
        <f t="shared" si="2"/>
        <v xml:space="preserve"> </v>
      </c>
      <c r="J42" s="1"/>
      <c r="K42" s="19">
        <f t="shared" si="3"/>
        <v>0</v>
      </c>
      <c r="L42" s="78">
        <v>0</v>
      </c>
      <c r="M42" s="19">
        <f t="shared" si="4"/>
        <v>0</v>
      </c>
      <c r="N42" s="21" t="str">
        <f t="shared" si="5"/>
        <v xml:space="preserve"> </v>
      </c>
      <c r="O42" s="34"/>
      <c r="P42" s="34"/>
      <c r="AD42" s="34"/>
      <c r="AE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 t="s">
        <v>31</v>
      </c>
      <c r="B43" s="79">
        <v>351251.78</v>
      </c>
      <c r="C43" s="79">
        <v>91858.789999999921</v>
      </c>
      <c r="D43" s="79">
        <v>177581.04</v>
      </c>
      <c r="E43" s="77">
        <v>196101.37</v>
      </c>
      <c r="F43" s="19">
        <f t="shared" si="0"/>
        <v>461630.89999999991</v>
      </c>
      <c r="G43" s="78">
        <v>346303.35</v>
      </c>
      <c r="H43" s="19">
        <f t="shared" si="1"/>
        <v>115327.54999999993</v>
      </c>
      <c r="I43" s="21">
        <f t="shared" si="2"/>
        <v>0.33302464443384672</v>
      </c>
      <c r="J43" s="1"/>
      <c r="K43" s="19">
        <f t="shared" si="3"/>
        <v>443110.56999999995</v>
      </c>
      <c r="L43" s="78">
        <v>342339.75</v>
      </c>
      <c r="M43" s="19">
        <f t="shared" si="4"/>
        <v>100770.81999999995</v>
      </c>
      <c r="N43" s="21">
        <f t="shared" si="5"/>
        <v>0.29435909794290605</v>
      </c>
      <c r="O43" s="34"/>
      <c r="P43" s="34"/>
      <c r="AD43" s="34"/>
      <c r="AE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 t="s">
        <v>32</v>
      </c>
      <c r="B44" s="79">
        <v>392311.6</v>
      </c>
      <c r="C44" s="79">
        <v>87578.240000000049</v>
      </c>
      <c r="D44" s="79">
        <v>197231.09</v>
      </c>
      <c r="E44" s="77">
        <v>215605.09</v>
      </c>
      <c r="F44" s="19">
        <f t="shared" ref="F44:F60" si="6">B44+C44-D44+E44</f>
        <v>498263.83999999997</v>
      </c>
      <c r="G44" s="78">
        <v>384248.88</v>
      </c>
      <c r="H44" s="19">
        <f t="shared" ref="H44:H60" si="7">F44-G44</f>
        <v>114014.95999999996</v>
      </c>
      <c r="I44" s="21">
        <f t="shared" ref="I44:I75" si="8">IF(ISERR(+F44/G44-1)," ",+F44/G44-1)</f>
        <v>0.29672164561676784</v>
      </c>
      <c r="J44" s="1"/>
      <c r="K44" s="19">
        <f t="shared" ref="K44:K60" si="9">B44+C44</f>
        <v>479889.84</v>
      </c>
      <c r="L44" s="78">
        <v>383213.09</v>
      </c>
      <c r="M44" s="19">
        <f t="shared" ref="M44:M60" si="10">K44-L44</f>
        <v>96676.75</v>
      </c>
      <c r="N44" s="21">
        <f t="shared" ref="N44:N75" si="11">IF(ISERR(+K44/L44-1)," ",+K44/L44-1)</f>
        <v>0.25227935193967399</v>
      </c>
      <c r="O44" s="34"/>
      <c r="P44" s="34"/>
      <c r="AD44" s="34"/>
      <c r="AE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 t="s">
        <v>33</v>
      </c>
      <c r="B45" s="79">
        <v>0</v>
      </c>
      <c r="C45" s="79">
        <v>0</v>
      </c>
      <c r="D45" s="79">
        <v>0</v>
      </c>
      <c r="E45" s="77">
        <v>0</v>
      </c>
      <c r="F45" s="19">
        <f t="shared" si="6"/>
        <v>0</v>
      </c>
      <c r="G45" s="78">
        <v>0</v>
      </c>
      <c r="H45" s="19">
        <f t="shared" si="7"/>
        <v>0</v>
      </c>
      <c r="I45" s="21" t="str">
        <f t="shared" si="8"/>
        <v xml:space="preserve"> </v>
      </c>
      <c r="J45" s="1"/>
      <c r="K45" s="19">
        <f t="shared" si="9"/>
        <v>0</v>
      </c>
      <c r="L45" s="78">
        <v>0</v>
      </c>
      <c r="M45" s="19">
        <f t="shared" si="10"/>
        <v>0</v>
      </c>
      <c r="N45" s="21" t="str">
        <f t="shared" si="11"/>
        <v xml:space="preserve"> </v>
      </c>
      <c r="O45" s="34"/>
      <c r="P45" s="34"/>
      <c r="AD45" s="34"/>
      <c r="AE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 t="s">
        <v>34</v>
      </c>
      <c r="B46" s="79">
        <v>1103307.94</v>
      </c>
      <c r="C46" s="79">
        <v>249661.33999999985</v>
      </c>
      <c r="D46" s="79">
        <v>565066.11</v>
      </c>
      <c r="E46" s="77">
        <v>623640.05000000005</v>
      </c>
      <c r="F46" s="19">
        <f t="shared" si="6"/>
        <v>1411543.2199999997</v>
      </c>
      <c r="G46" s="78">
        <v>1233052.02</v>
      </c>
      <c r="H46" s="19">
        <f t="shared" si="7"/>
        <v>178491.19999999972</v>
      </c>
      <c r="I46" s="21">
        <f t="shared" si="8"/>
        <v>0.14475561217603761</v>
      </c>
      <c r="J46" s="1"/>
      <c r="K46" s="19">
        <f t="shared" si="9"/>
        <v>1352969.2799999998</v>
      </c>
      <c r="L46" s="78">
        <v>1226537.69</v>
      </c>
      <c r="M46" s="19">
        <f t="shared" si="10"/>
        <v>126431.58999999985</v>
      </c>
      <c r="N46" s="21">
        <f t="shared" si="11"/>
        <v>0.10308006923130097</v>
      </c>
      <c r="O46" s="34"/>
      <c r="P46" s="34"/>
      <c r="AD46" s="34"/>
      <c r="AE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 t="s">
        <v>35</v>
      </c>
      <c r="B47" s="79">
        <v>0</v>
      </c>
      <c r="C47" s="79">
        <v>0</v>
      </c>
      <c r="D47" s="79">
        <v>0</v>
      </c>
      <c r="E47" s="77">
        <v>0</v>
      </c>
      <c r="F47" s="19">
        <f t="shared" si="6"/>
        <v>0</v>
      </c>
      <c r="G47" s="78">
        <v>0</v>
      </c>
      <c r="H47" s="19">
        <f t="shared" si="7"/>
        <v>0</v>
      </c>
      <c r="I47" s="21" t="str">
        <f t="shared" si="8"/>
        <v xml:space="preserve"> </v>
      </c>
      <c r="J47" s="1"/>
      <c r="K47" s="19">
        <f t="shared" si="9"/>
        <v>0</v>
      </c>
      <c r="L47" s="78">
        <v>0</v>
      </c>
      <c r="M47" s="19">
        <f t="shared" si="10"/>
        <v>0</v>
      </c>
      <c r="N47" s="21" t="str">
        <f t="shared" si="11"/>
        <v xml:space="preserve"> </v>
      </c>
      <c r="O47" s="34"/>
      <c r="P47" s="34"/>
      <c r="AD47" s="34"/>
      <c r="AE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 t="s">
        <v>36</v>
      </c>
      <c r="B48" s="79">
        <v>41682.14</v>
      </c>
      <c r="C48" s="79">
        <v>9981.1499999999942</v>
      </c>
      <c r="D48" s="79">
        <v>21248.36</v>
      </c>
      <c r="E48" s="77">
        <v>23215.01</v>
      </c>
      <c r="F48" s="19">
        <f t="shared" si="6"/>
        <v>53629.939999999988</v>
      </c>
      <c r="G48" s="78">
        <v>41660.58</v>
      </c>
      <c r="H48" s="19">
        <f t="shared" si="7"/>
        <v>11969.359999999986</v>
      </c>
      <c r="I48" s="21">
        <f t="shared" si="8"/>
        <v>0.2873066097495518</v>
      </c>
      <c r="J48" s="1"/>
      <c r="K48" s="19">
        <f t="shared" si="9"/>
        <v>51663.289999999994</v>
      </c>
      <c r="L48" s="78">
        <v>41579.520000000004</v>
      </c>
      <c r="M48" s="19">
        <f t="shared" si="10"/>
        <v>10083.76999999999</v>
      </c>
      <c r="N48" s="21">
        <f t="shared" si="11"/>
        <v>0.2425177106421621</v>
      </c>
      <c r="O48" s="34"/>
      <c r="P48" s="34"/>
      <c r="AD48" s="34"/>
      <c r="AE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 t="s">
        <v>37</v>
      </c>
      <c r="B49" s="79">
        <v>0</v>
      </c>
      <c r="C49" s="79">
        <v>0</v>
      </c>
      <c r="D49" s="79">
        <v>0</v>
      </c>
      <c r="E49" s="77">
        <v>0</v>
      </c>
      <c r="F49" s="19">
        <f t="shared" si="6"/>
        <v>0</v>
      </c>
      <c r="G49" s="78">
        <v>0</v>
      </c>
      <c r="H49" s="19">
        <f t="shared" si="7"/>
        <v>0</v>
      </c>
      <c r="I49" s="21" t="str">
        <f t="shared" si="8"/>
        <v xml:space="preserve"> </v>
      </c>
      <c r="J49" s="1"/>
      <c r="K49" s="19">
        <f t="shared" si="9"/>
        <v>0</v>
      </c>
      <c r="L49" s="78">
        <v>0</v>
      </c>
      <c r="M49" s="19">
        <f t="shared" si="10"/>
        <v>0</v>
      </c>
      <c r="N49" s="21" t="str">
        <f t="shared" si="11"/>
        <v xml:space="preserve"> </v>
      </c>
      <c r="O49" s="34"/>
      <c r="P49" s="34"/>
      <c r="AD49" s="34"/>
      <c r="AE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 t="s">
        <v>38</v>
      </c>
      <c r="B50" s="79">
        <v>627933.69999999995</v>
      </c>
      <c r="C50" s="79">
        <v>137044.35000000009</v>
      </c>
      <c r="D50" s="79">
        <v>314462.5</v>
      </c>
      <c r="E50" s="77">
        <v>344345.14</v>
      </c>
      <c r="F50" s="19">
        <f t="shared" si="6"/>
        <v>794860.69000000006</v>
      </c>
      <c r="G50" s="78">
        <v>659163.38</v>
      </c>
      <c r="H50" s="19">
        <f t="shared" si="7"/>
        <v>135697.31000000006</v>
      </c>
      <c r="I50" s="21">
        <f t="shared" si="8"/>
        <v>0.2058629379562924</v>
      </c>
      <c r="J50" s="1"/>
      <c r="K50" s="19">
        <f t="shared" si="9"/>
        <v>764978.05</v>
      </c>
      <c r="L50" s="78">
        <v>656146.99</v>
      </c>
      <c r="M50" s="19">
        <f t="shared" si="10"/>
        <v>108831.06000000006</v>
      </c>
      <c r="N50" s="21">
        <f t="shared" si="11"/>
        <v>0.16586384096648832</v>
      </c>
      <c r="O50" s="34"/>
      <c r="P50" s="34"/>
      <c r="AD50" s="34"/>
      <c r="AE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 t="s">
        <v>39</v>
      </c>
      <c r="B51" s="79">
        <v>0</v>
      </c>
      <c r="C51" s="79">
        <v>0</v>
      </c>
      <c r="D51" s="79">
        <v>0</v>
      </c>
      <c r="E51" s="77">
        <v>0</v>
      </c>
      <c r="F51" s="19">
        <f t="shared" si="6"/>
        <v>0</v>
      </c>
      <c r="G51" s="78">
        <v>0</v>
      </c>
      <c r="H51" s="19">
        <f t="shared" si="7"/>
        <v>0</v>
      </c>
      <c r="I51" s="21" t="str">
        <f t="shared" si="8"/>
        <v xml:space="preserve"> </v>
      </c>
      <c r="J51" s="1"/>
      <c r="K51" s="19">
        <f t="shared" si="9"/>
        <v>0</v>
      </c>
      <c r="L51" s="78">
        <v>0</v>
      </c>
      <c r="M51" s="19">
        <f t="shared" si="10"/>
        <v>0</v>
      </c>
      <c r="N51" s="21" t="str">
        <f t="shared" si="11"/>
        <v xml:space="preserve"> </v>
      </c>
      <c r="O51" s="34"/>
      <c r="P51" s="34"/>
      <c r="AD51" s="34"/>
      <c r="AE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 t="s">
        <v>40</v>
      </c>
      <c r="B52" s="79">
        <v>59742.070000000007</v>
      </c>
      <c r="C52" s="79">
        <v>13765.220000000001</v>
      </c>
      <c r="D52" s="79">
        <v>27592.7</v>
      </c>
      <c r="E52" s="77">
        <v>30161.93</v>
      </c>
      <c r="F52" s="19">
        <f t="shared" si="6"/>
        <v>76076.520000000019</v>
      </c>
      <c r="G52" s="78">
        <v>55390.8</v>
      </c>
      <c r="H52" s="19">
        <f t="shared" si="7"/>
        <v>20685.720000000016</v>
      </c>
      <c r="I52" s="21">
        <f t="shared" si="8"/>
        <v>0.37345046469810894</v>
      </c>
      <c r="J52" s="1"/>
      <c r="K52" s="19">
        <f t="shared" si="9"/>
        <v>73507.290000000008</v>
      </c>
      <c r="L52" s="78">
        <v>55212.38</v>
      </c>
      <c r="M52" s="19">
        <f t="shared" si="10"/>
        <v>18294.910000000011</v>
      </c>
      <c r="N52" s="21">
        <f t="shared" si="11"/>
        <v>0.33135521417479219</v>
      </c>
      <c r="O52" s="34"/>
      <c r="P52" s="34"/>
      <c r="AD52" s="34"/>
      <c r="AE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 t="s">
        <v>41</v>
      </c>
      <c r="B53" s="79">
        <v>910164.12</v>
      </c>
      <c r="C53" s="79">
        <v>197654.21000000008</v>
      </c>
      <c r="D53" s="79">
        <v>429186.4</v>
      </c>
      <c r="E53" s="77">
        <v>469692.44</v>
      </c>
      <c r="F53" s="19">
        <f t="shared" si="6"/>
        <v>1148324.3700000001</v>
      </c>
      <c r="G53" s="78">
        <v>871117.28</v>
      </c>
      <c r="H53" s="19">
        <f t="shared" si="7"/>
        <v>277207.09000000008</v>
      </c>
      <c r="I53" s="21">
        <f t="shared" si="8"/>
        <v>0.31822017122654267</v>
      </c>
      <c r="J53" s="1"/>
      <c r="K53" s="19">
        <f t="shared" si="9"/>
        <v>1107818.33</v>
      </c>
      <c r="L53" s="78">
        <v>867873.78</v>
      </c>
      <c r="M53" s="19">
        <f t="shared" si="10"/>
        <v>239944.55000000005</v>
      </c>
      <c r="N53" s="21">
        <f t="shared" si="11"/>
        <v>0.27647401676312899</v>
      </c>
      <c r="O53" s="34"/>
      <c r="P53" s="34"/>
      <c r="AD53" s="34"/>
      <c r="AE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 t="s">
        <v>42</v>
      </c>
      <c r="B54" s="79">
        <v>0</v>
      </c>
      <c r="C54" s="79">
        <v>0</v>
      </c>
      <c r="D54" s="79">
        <v>0</v>
      </c>
      <c r="E54" s="77">
        <v>0</v>
      </c>
      <c r="F54" s="19">
        <f t="shared" si="6"/>
        <v>0</v>
      </c>
      <c r="G54" s="78">
        <v>0</v>
      </c>
      <c r="H54" s="19">
        <f t="shared" si="7"/>
        <v>0</v>
      </c>
      <c r="I54" s="21" t="str">
        <f t="shared" si="8"/>
        <v xml:space="preserve"> </v>
      </c>
      <c r="J54" s="1"/>
      <c r="K54" s="19">
        <f t="shared" si="9"/>
        <v>0</v>
      </c>
      <c r="L54" s="78">
        <v>0</v>
      </c>
      <c r="M54" s="19">
        <f t="shared" si="10"/>
        <v>0</v>
      </c>
      <c r="N54" s="21" t="str">
        <f t="shared" si="11"/>
        <v xml:space="preserve"> </v>
      </c>
      <c r="O54" s="34"/>
      <c r="P54" s="34"/>
      <c r="AD54" s="34"/>
      <c r="AE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 t="s">
        <v>43</v>
      </c>
      <c r="B55" s="79">
        <v>0</v>
      </c>
      <c r="C55" s="79">
        <v>0.56999999999999995</v>
      </c>
      <c r="D55" s="79">
        <v>0</v>
      </c>
      <c r="E55" s="77">
        <v>0</v>
      </c>
      <c r="F55" s="19">
        <f t="shared" si="6"/>
        <v>0.56999999999999995</v>
      </c>
      <c r="G55" s="78">
        <v>0.56999999999999995</v>
      </c>
      <c r="H55" s="19">
        <f t="shared" si="7"/>
        <v>0</v>
      </c>
      <c r="I55" s="21">
        <f t="shared" si="8"/>
        <v>0</v>
      </c>
      <c r="J55" s="1"/>
      <c r="K55" s="19">
        <f t="shared" si="9"/>
        <v>0.56999999999999995</v>
      </c>
      <c r="L55" s="78">
        <v>0.56999999999999995</v>
      </c>
      <c r="M55" s="19">
        <f t="shared" si="10"/>
        <v>0</v>
      </c>
      <c r="N55" s="21">
        <f t="shared" si="11"/>
        <v>0</v>
      </c>
      <c r="O55" s="34"/>
      <c r="P55" s="34"/>
      <c r="AD55" s="34"/>
      <c r="AE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 t="s">
        <v>44</v>
      </c>
      <c r="B56" s="79">
        <v>0</v>
      </c>
      <c r="C56" s="79">
        <v>0</v>
      </c>
      <c r="D56" s="79">
        <v>0</v>
      </c>
      <c r="E56" s="77">
        <v>0</v>
      </c>
      <c r="F56" s="19">
        <f t="shared" si="6"/>
        <v>0</v>
      </c>
      <c r="G56" s="78">
        <v>2570.89</v>
      </c>
      <c r="H56" s="19">
        <f t="shared" si="7"/>
        <v>-2570.89</v>
      </c>
      <c r="I56" s="21">
        <f t="shared" si="8"/>
        <v>-1</v>
      </c>
      <c r="J56" s="1"/>
      <c r="K56" s="19">
        <f t="shared" si="9"/>
        <v>0</v>
      </c>
      <c r="L56" s="78">
        <v>2570.67</v>
      </c>
      <c r="M56" s="19">
        <f t="shared" si="10"/>
        <v>-2570.67</v>
      </c>
      <c r="N56" s="21">
        <f t="shared" si="11"/>
        <v>-1</v>
      </c>
      <c r="O56" s="34"/>
      <c r="P56" s="34"/>
      <c r="AD56" s="34"/>
      <c r="AE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 t="s">
        <v>45</v>
      </c>
      <c r="B57" s="79">
        <v>825561.72</v>
      </c>
      <c r="C57" s="79">
        <v>185756.03999999992</v>
      </c>
      <c r="D57" s="79">
        <v>418057.78</v>
      </c>
      <c r="E57" s="77">
        <v>456747.6</v>
      </c>
      <c r="F57" s="19">
        <f t="shared" si="6"/>
        <v>1050007.5799999998</v>
      </c>
      <c r="G57" s="78">
        <v>862524.9</v>
      </c>
      <c r="H57" s="19">
        <f t="shared" si="7"/>
        <v>187482.67999999982</v>
      </c>
      <c r="I57" s="21">
        <f t="shared" si="8"/>
        <v>0.21736494795686467</v>
      </c>
      <c r="J57" s="1"/>
      <c r="K57" s="19">
        <f t="shared" si="9"/>
        <v>1011317.7599999999</v>
      </c>
      <c r="L57" s="78">
        <v>857812.54</v>
      </c>
      <c r="M57" s="19">
        <f t="shared" si="10"/>
        <v>153505.21999999986</v>
      </c>
      <c r="N57" s="21">
        <f t="shared" si="11"/>
        <v>0.17894961059907089</v>
      </c>
      <c r="O57" s="34"/>
      <c r="P57" s="34"/>
      <c r="AD57" s="34"/>
      <c r="AE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 t="s">
        <v>46</v>
      </c>
      <c r="B58" s="79">
        <v>4154692.4400000004</v>
      </c>
      <c r="C58" s="79">
        <v>980399.43999999948</v>
      </c>
      <c r="D58" s="79">
        <v>2114670.06</v>
      </c>
      <c r="E58" s="77">
        <v>2294924.77</v>
      </c>
      <c r="F58" s="19">
        <f t="shared" si="6"/>
        <v>5315346.59</v>
      </c>
      <c r="G58" s="78">
        <v>4526230.41</v>
      </c>
      <c r="H58" s="19">
        <f t="shared" si="7"/>
        <v>789116.1799999997</v>
      </c>
      <c r="I58" s="21">
        <f t="shared" si="8"/>
        <v>0.17434290977687983</v>
      </c>
      <c r="J58" s="1"/>
      <c r="K58" s="19">
        <f t="shared" si="9"/>
        <v>5135091.88</v>
      </c>
      <c r="L58" s="78">
        <v>4505316.24</v>
      </c>
      <c r="M58" s="19">
        <f t="shared" si="10"/>
        <v>629775.63999999966</v>
      </c>
      <c r="N58" s="21">
        <f t="shared" si="11"/>
        <v>0.13978500208455946</v>
      </c>
      <c r="O58" s="34"/>
      <c r="P58" s="34"/>
      <c r="AD58" s="34"/>
      <c r="AE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 t="s">
        <v>47</v>
      </c>
      <c r="B59" s="79">
        <v>5439400.9299999997</v>
      </c>
      <c r="C59" s="79">
        <v>1263095.209999999</v>
      </c>
      <c r="D59" s="79">
        <v>2738874.59</v>
      </c>
      <c r="E59" s="77">
        <v>3011628.66</v>
      </c>
      <c r="F59" s="19">
        <f t="shared" si="6"/>
        <v>6975250.209999999</v>
      </c>
      <c r="G59" s="78">
        <v>5692351.0800000001</v>
      </c>
      <c r="H59" s="19">
        <f t="shared" si="7"/>
        <v>1282899.129999999</v>
      </c>
      <c r="I59" s="21">
        <f t="shared" si="8"/>
        <v>0.2253724536610977</v>
      </c>
      <c r="J59" s="1"/>
      <c r="K59" s="19">
        <f t="shared" si="9"/>
        <v>6702496.1399999987</v>
      </c>
      <c r="L59" s="78">
        <v>5662161.7199999997</v>
      </c>
      <c r="M59" s="19">
        <f t="shared" si="10"/>
        <v>1040334.419999999</v>
      </c>
      <c r="N59" s="21">
        <f t="shared" si="11"/>
        <v>0.18373449425248833</v>
      </c>
      <c r="O59" s="34"/>
      <c r="P59" s="34"/>
      <c r="AD59" s="34"/>
      <c r="AE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 t="s">
        <v>48</v>
      </c>
      <c r="B60" s="79">
        <v>2719700.24</v>
      </c>
      <c r="C60" s="79">
        <v>632119.76999999955</v>
      </c>
      <c r="D60" s="79">
        <v>1369437.28</v>
      </c>
      <c r="E60" s="77">
        <v>1505814.32</v>
      </c>
      <c r="F60" s="19">
        <f t="shared" si="6"/>
        <v>3488197.05</v>
      </c>
      <c r="G60" s="78">
        <v>2847838.6900000004</v>
      </c>
      <c r="H60" s="19">
        <f t="shared" si="7"/>
        <v>640358.3599999994</v>
      </c>
      <c r="I60" s="21">
        <f t="shared" si="8"/>
        <v>0.22485766565661747</v>
      </c>
      <c r="J60" s="1"/>
      <c r="K60" s="19">
        <f t="shared" si="9"/>
        <v>3351820.01</v>
      </c>
      <c r="L60" s="78">
        <v>2832744.0100000002</v>
      </c>
      <c r="M60" s="19">
        <f t="shared" si="10"/>
        <v>519075.99999999953</v>
      </c>
      <c r="N60" s="21">
        <f t="shared" si="11"/>
        <v>0.18324140768371078</v>
      </c>
      <c r="O60" s="34"/>
      <c r="P60" s="34"/>
      <c r="AD60" s="34"/>
      <c r="AE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6" t="s">
        <v>49</v>
      </c>
      <c r="B61" s="79" t="s">
        <v>128</v>
      </c>
      <c r="C61" s="79" t="s">
        <v>123</v>
      </c>
      <c r="D61" s="79" t="s">
        <v>123</v>
      </c>
      <c r="E61" s="77" t="s">
        <v>123</v>
      </c>
      <c r="F61" s="19"/>
      <c r="G61" s="78"/>
      <c r="H61" s="19" t="s">
        <v>123</v>
      </c>
      <c r="I61" s="21" t="str">
        <f t="shared" si="8"/>
        <v xml:space="preserve"> </v>
      </c>
      <c r="J61" s="1"/>
      <c r="K61" s="19" t="s">
        <v>128</v>
      </c>
      <c r="L61" s="78" t="s">
        <v>128</v>
      </c>
      <c r="M61" s="19"/>
      <c r="N61" s="21" t="str">
        <f t="shared" si="11"/>
        <v xml:space="preserve"> </v>
      </c>
      <c r="O61" s="34"/>
      <c r="P61" s="34"/>
      <c r="AD61" s="34"/>
      <c r="AE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 t="s">
        <v>50</v>
      </c>
      <c r="B62" s="79">
        <v>22050347.919999998</v>
      </c>
      <c r="C62" s="79">
        <v>5240670.9800000004</v>
      </c>
      <c r="D62" s="79">
        <v>10952409.699999999</v>
      </c>
      <c r="E62" s="77">
        <v>12032339.919999998</v>
      </c>
      <c r="F62" s="19">
        <f t="shared" ref="F62:F93" si="12">B62+C62-D62+E62</f>
        <v>28370949.119999997</v>
      </c>
      <c r="G62" s="78">
        <v>22626995.590000004</v>
      </c>
      <c r="H62" s="19">
        <f t="shared" ref="H62:H93" si="13">F62-G62</f>
        <v>5743953.5299999937</v>
      </c>
      <c r="I62" s="21">
        <f t="shared" si="8"/>
        <v>0.25385400846317108</v>
      </c>
      <c r="J62" s="1"/>
      <c r="K62" s="19">
        <f t="shared" ref="K62:K93" si="14">B62+C62</f>
        <v>27291018.899999999</v>
      </c>
      <c r="L62" s="78">
        <v>22517415</v>
      </c>
      <c r="M62" s="19">
        <f t="shared" ref="M62:M93" si="15">K62-L62</f>
        <v>4773603.8999999985</v>
      </c>
      <c r="N62" s="21">
        <f t="shared" si="11"/>
        <v>0.21199608836094197</v>
      </c>
      <c r="O62" s="34"/>
      <c r="P62" s="34"/>
      <c r="AD62" s="34"/>
      <c r="AE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 t="s">
        <v>51</v>
      </c>
      <c r="B63" s="79">
        <v>1745307.53</v>
      </c>
      <c r="C63" s="79">
        <v>405709.45000000042</v>
      </c>
      <c r="D63" s="79">
        <v>860640.52</v>
      </c>
      <c r="E63" s="77">
        <v>942496.46</v>
      </c>
      <c r="F63" s="19">
        <f t="shared" si="12"/>
        <v>2232872.9200000004</v>
      </c>
      <c r="G63" s="78">
        <v>1783124.96</v>
      </c>
      <c r="H63" s="19">
        <f t="shared" si="13"/>
        <v>449747.96000000043</v>
      </c>
      <c r="I63" s="21">
        <f t="shared" si="8"/>
        <v>0.25222458890374155</v>
      </c>
      <c r="J63" s="1"/>
      <c r="K63" s="19">
        <f t="shared" si="14"/>
        <v>2151016.9800000004</v>
      </c>
      <c r="L63" s="78">
        <v>1774329.5899999999</v>
      </c>
      <c r="M63" s="19">
        <f t="shared" si="15"/>
        <v>376687.3900000006</v>
      </c>
      <c r="N63" s="21">
        <f t="shared" si="11"/>
        <v>0.21229843210809585</v>
      </c>
      <c r="O63" s="34"/>
      <c r="P63" s="34"/>
      <c r="AD63" s="34"/>
      <c r="AE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 t="s">
        <v>52</v>
      </c>
      <c r="B64" s="79">
        <v>11155321.34</v>
      </c>
      <c r="C64" s="79">
        <v>2665625.59</v>
      </c>
      <c r="D64" s="79">
        <v>5665001.5300000003</v>
      </c>
      <c r="E64" s="77">
        <v>6233396.8399999999</v>
      </c>
      <c r="F64" s="19">
        <f t="shared" si="12"/>
        <v>14389342.239999998</v>
      </c>
      <c r="G64" s="78">
        <v>11817410.109999999</v>
      </c>
      <c r="H64" s="19">
        <f t="shared" si="13"/>
        <v>2571932.129999999</v>
      </c>
      <c r="I64" s="21">
        <f t="shared" si="8"/>
        <v>0.21763923787527739</v>
      </c>
      <c r="J64" s="1"/>
      <c r="K64" s="19">
        <f t="shared" si="14"/>
        <v>13820946.93</v>
      </c>
      <c r="L64" s="78">
        <v>11741968.779999999</v>
      </c>
      <c r="M64" s="19">
        <f t="shared" si="15"/>
        <v>2078978.1500000004</v>
      </c>
      <c r="N64" s="21">
        <f t="shared" si="11"/>
        <v>0.1770553293874455</v>
      </c>
      <c r="O64" s="34"/>
      <c r="P64" s="34"/>
      <c r="AD64" s="34"/>
      <c r="AE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 t="s">
        <v>53</v>
      </c>
      <c r="B65" s="79">
        <v>3129031.09</v>
      </c>
      <c r="C65" s="79">
        <v>748551.56000000052</v>
      </c>
      <c r="D65" s="79">
        <v>1563038.1</v>
      </c>
      <c r="E65" s="77">
        <v>1713416.8599999999</v>
      </c>
      <c r="F65" s="19">
        <f t="shared" si="12"/>
        <v>4027961.41</v>
      </c>
      <c r="G65" s="78">
        <v>3155427.5300000003</v>
      </c>
      <c r="H65" s="19">
        <f t="shared" si="13"/>
        <v>872533.87999999989</v>
      </c>
      <c r="I65" s="21">
        <f t="shared" si="8"/>
        <v>0.27651843425477107</v>
      </c>
      <c r="J65" s="1"/>
      <c r="K65" s="19">
        <f t="shared" si="14"/>
        <v>3877582.6500000004</v>
      </c>
      <c r="L65" s="78">
        <v>3137419.89</v>
      </c>
      <c r="M65" s="19">
        <f t="shared" si="15"/>
        <v>740162.76000000024</v>
      </c>
      <c r="N65" s="21">
        <f t="shared" si="11"/>
        <v>0.23591447302260837</v>
      </c>
      <c r="O65" s="34"/>
      <c r="P65" s="34"/>
      <c r="AD65" s="34"/>
      <c r="AE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 t="s">
        <v>54</v>
      </c>
      <c r="B66" s="79">
        <v>2965213.48</v>
      </c>
      <c r="C66" s="79">
        <v>665588.69999999972</v>
      </c>
      <c r="D66" s="79">
        <v>1487836.15</v>
      </c>
      <c r="E66" s="77">
        <v>1628473.86</v>
      </c>
      <c r="F66" s="19">
        <f t="shared" si="12"/>
        <v>3771439.8899999997</v>
      </c>
      <c r="G66" s="78">
        <v>3058967.6400000006</v>
      </c>
      <c r="H66" s="19">
        <f t="shared" si="13"/>
        <v>712472.24999999907</v>
      </c>
      <c r="I66" s="21">
        <f t="shared" si="8"/>
        <v>0.23291264696085467</v>
      </c>
      <c r="J66" s="1"/>
      <c r="K66" s="19">
        <f t="shared" si="14"/>
        <v>3630802.1799999997</v>
      </c>
      <c r="L66" s="78">
        <v>3039061.99</v>
      </c>
      <c r="M66" s="19">
        <f t="shared" si="15"/>
        <v>591740.18999999948</v>
      </c>
      <c r="N66" s="21">
        <f t="shared" si="11"/>
        <v>0.19471145766263209</v>
      </c>
      <c r="O66" s="34"/>
      <c r="P66" s="34"/>
      <c r="AD66" s="34"/>
      <c r="AE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 t="s">
        <v>55</v>
      </c>
      <c r="B67" s="79">
        <v>5203469.01</v>
      </c>
      <c r="C67" s="79">
        <v>1155202.7599999998</v>
      </c>
      <c r="D67" s="79">
        <v>2539417.13</v>
      </c>
      <c r="E67" s="77">
        <v>2803796.56</v>
      </c>
      <c r="F67" s="19">
        <f t="shared" si="12"/>
        <v>6623051.1999999993</v>
      </c>
      <c r="G67" s="78">
        <v>5228656.12</v>
      </c>
      <c r="H67" s="19">
        <f t="shared" si="13"/>
        <v>1394395.0799999991</v>
      </c>
      <c r="I67" s="21">
        <f t="shared" si="8"/>
        <v>0.26668326392059583</v>
      </c>
      <c r="J67" s="1"/>
      <c r="K67" s="19">
        <f t="shared" si="14"/>
        <v>6358671.7699999996</v>
      </c>
      <c r="L67" s="78">
        <v>5192827.87</v>
      </c>
      <c r="M67" s="19">
        <f t="shared" si="15"/>
        <v>1165843.8999999994</v>
      </c>
      <c r="N67" s="21">
        <f t="shared" si="11"/>
        <v>0.22451040727448568</v>
      </c>
      <c r="O67" s="34"/>
      <c r="P67" s="34"/>
      <c r="AD67" s="34"/>
      <c r="AE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 t="s">
        <v>56</v>
      </c>
      <c r="B68" s="79">
        <v>5020039.8599999994</v>
      </c>
      <c r="C68" s="79">
        <v>1104888.6700000009</v>
      </c>
      <c r="D68" s="79">
        <v>2493580.2400000002</v>
      </c>
      <c r="E68" s="77">
        <v>2744686.31</v>
      </c>
      <c r="F68" s="19">
        <f t="shared" si="12"/>
        <v>6376034.5999999996</v>
      </c>
      <c r="G68" s="78">
        <v>5062715.67</v>
      </c>
      <c r="H68" s="19">
        <f t="shared" si="13"/>
        <v>1313318.9299999997</v>
      </c>
      <c r="I68" s="21">
        <f t="shared" si="8"/>
        <v>0.25940997196075988</v>
      </c>
      <c r="J68" s="1"/>
      <c r="K68" s="19">
        <f t="shared" si="14"/>
        <v>6124928.5300000003</v>
      </c>
      <c r="L68" s="78">
        <v>5026287.03</v>
      </c>
      <c r="M68" s="19">
        <f t="shared" si="15"/>
        <v>1098641.5</v>
      </c>
      <c r="N68" s="21">
        <f t="shared" si="11"/>
        <v>0.21857914071413465</v>
      </c>
      <c r="O68" s="34"/>
      <c r="P68" s="34"/>
      <c r="AD68" s="34"/>
      <c r="AE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 t="s">
        <v>57</v>
      </c>
      <c r="B69" s="79">
        <v>1872463.5</v>
      </c>
      <c r="C69" s="79">
        <v>431833.66999999993</v>
      </c>
      <c r="D69" s="79">
        <v>923591.69</v>
      </c>
      <c r="E69" s="77">
        <v>1015423.1500000001</v>
      </c>
      <c r="F69" s="19">
        <f t="shared" si="12"/>
        <v>2396128.63</v>
      </c>
      <c r="G69" s="78">
        <v>1935370.5200000003</v>
      </c>
      <c r="H69" s="19">
        <f t="shared" si="13"/>
        <v>460758.10999999964</v>
      </c>
      <c r="I69" s="21">
        <f t="shared" si="8"/>
        <v>0.23807229945819341</v>
      </c>
      <c r="J69" s="1"/>
      <c r="K69" s="19">
        <f t="shared" si="14"/>
        <v>2304297.17</v>
      </c>
      <c r="L69" s="78">
        <v>1917103.3800000001</v>
      </c>
      <c r="M69" s="19">
        <f t="shared" si="15"/>
        <v>387193.7899999998</v>
      </c>
      <c r="N69" s="21">
        <f t="shared" si="11"/>
        <v>0.20196813277748205</v>
      </c>
      <c r="O69" s="34"/>
      <c r="P69" s="34"/>
      <c r="AD69" s="34"/>
      <c r="AE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 t="s">
        <v>58</v>
      </c>
      <c r="B70" s="79">
        <v>4499124.2699999996</v>
      </c>
      <c r="C70" s="79">
        <v>945054.17000000086</v>
      </c>
      <c r="D70" s="79">
        <v>2225005.89</v>
      </c>
      <c r="E70" s="77">
        <v>2451742.42</v>
      </c>
      <c r="F70" s="19">
        <f t="shared" si="12"/>
        <v>5670914.9700000007</v>
      </c>
      <c r="G70" s="78">
        <v>4836925.58</v>
      </c>
      <c r="H70" s="19">
        <f t="shared" si="13"/>
        <v>833989.3900000006</v>
      </c>
      <c r="I70" s="21">
        <f t="shared" si="8"/>
        <v>0.17242138135191243</v>
      </c>
      <c r="J70" s="1"/>
      <c r="K70" s="19">
        <f t="shared" si="14"/>
        <v>5444178.4400000004</v>
      </c>
      <c r="L70" s="78">
        <v>4808636.5299999993</v>
      </c>
      <c r="M70" s="19">
        <f t="shared" si="15"/>
        <v>635541.91000000108</v>
      </c>
      <c r="N70" s="21">
        <f t="shared" si="11"/>
        <v>0.1321667599609575</v>
      </c>
      <c r="O70" s="34"/>
      <c r="P70" s="34"/>
      <c r="AD70" s="34"/>
      <c r="AE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 t="s">
        <v>59</v>
      </c>
      <c r="B71" s="79">
        <v>3287028.79</v>
      </c>
      <c r="C71" s="79">
        <v>735733.61999999965</v>
      </c>
      <c r="D71" s="79">
        <v>1621645</v>
      </c>
      <c r="E71" s="77">
        <v>1783918.32</v>
      </c>
      <c r="F71" s="19">
        <f t="shared" si="12"/>
        <v>4185035.7299999995</v>
      </c>
      <c r="G71" s="78">
        <v>3300210.5</v>
      </c>
      <c r="H71" s="19">
        <f t="shared" si="13"/>
        <v>884825.22999999952</v>
      </c>
      <c r="I71" s="21">
        <f t="shared" si="8"/>
        <v>0.26811175529560893</v>
      </c>
      <c r="J71" s="1"/>
      <c r="K71" s="19">
        <f t="shared" si="14"/>
        <v>4022762.4099999997</v>
      </c>
      <c r="L71" s="78">
        <v>3279961.84</v>
      </c>
      <c r="M71" s="19">
        <f t="shared" si="15"/>
        <v>742800.56999999983</v>
      </c>
      <c r="N71" s="21">
        <f t="shared" si="11"/>
        <v>0.22646622315581566</v>
      </c>
      <c r="O71" s="34"/>
      <c r="P71" s="34"/>
      <c r="AD71" s="34"/>
      <c r="AE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 t="s">
        <v>7</v>
      </c>
      <c r="B72" s="79">
        <v>2408242.42</v>
      </c>
      <c r="C72" s="79">
        <v>528725.74000000022</v>
      </c>
      <c r="D72" s="79">
        <v>1221357</v>
      </c>
      <c r="E72" s="77">
        <v>1347006.35</v>
      </c>
      <c r="F72" s="19">
        <f t="shared" si="12"/>
        <v>3062617.5100000002</v>
      </c>
      <c r="G72" s="78">
        <v>2457983.79</v>
      </c>
      <c r="H72" s="19">
        <f t="shared" si="13"/>
        <v>604633.7200000002</v>
      </c>
      <c r="I72" s="21">
        <f t="shared" si="8"/>
        <v>0.24598767593988091</v>
      </c>
      <c r="J72" s="1"/>
      <c r="K72" s="19">
        <f t="shared" si="14"/>
        <v>2936968.16</v>
      </c>
      <c r="L72" s="78">
        <v>2441365.1399999997</v>
      </c>
      <c r="M72" s="19">
        <f t="shared" si="15"/>
        <v>495603.02000000048</v>
      </c>
      <c r="N72" s="21">
        <f t="shared" si="11"/>
        <v>0.2030024152798382</v>
      </c>
      <c r="O72" s="34"/>
      <c r="P72" s="34"/>
      <c r="AD72" s="34"/>
      <c r="AE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 t="s">
        <v>60</v>
      </c>
      <c r="B73" s="79">
        <v>1634946.04</v>
      </c>
      <c r="C73" s="79">
        <v>374868.73</v>
      </c>
      <c r="D73" s="79">
        <v>819324.6</v>
      </c>
      <c r="E73" s="77">
        <v>898244.26</v>
      </c>
      <c r="F73" s="19">
        <f t="shared" si="12"/>
        <v>2088734.43</v>
      </c>
      <c r="G73" s="78">
        <v>1689250.9</v>
      </c>
      <c r="H73" s="19">
        <f t="shared" si="13"/>
        <v>399483.53</v>
      </c>
      <c r="I73" s="21">
        <f t="shared" si="8"/>
        <v>0.2364856102784969</v>
      </c>
      <c r="J73" s="1"/>
      <c r="K73" s="19">
        <f t="shared" si="14"/>
        <v>2009814.77</v>
      </c>
      <c r="L73" s="78">
        <v>1679788.26</v>
      </c>
      <c r="M73" s="19">
        <f t="shared" si="15"/>
        <v>330026.51</v>
      </c>
      <c r="N73" s="21">
        <f t="shared" si="11"/>
        <v>0.19646911331550809</v>
      </c>
      <c r="O73" s="34"/>
      <c r="P73" s="34"/>
      <c r="AD73" s="34"/>
      <c r="AE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 t="s">
        <v>61</v>
      </c>
      <c r="B74" s="79">
        <v>16131735.649999999</v>
      </c>
      <c r="C74" s="79">
        <v>3774693.0900000036</v>
      </c>
      <c r="D74" s="79">
        <v>7909428.7999999998</v>
      </c>
      <c r="E74" s="77">
        <v>8663185.7400000002</v>
      </c>
      <c r="F74" s="19">
        <f t="shared" si="12"/>
        <v>20660185.68</v>
      </c>
      <c r="G74" s="78">
        <v>15963567.870000001</v>
      </c>
      <c r="H74" s="19">
        <f t="shared" si="13"/>
        <v>4696617.8099999987</v>
      </c>
      <c r="I74" s="21">
        <f t="shared" si="8"/>
        <v>0.29420852833446176</v>
      </c>
      <c r="J74" s="1"/>
      <c r="K74" s="19">
        <f t="shared" si="14"/>
        <v>19906428.740000002</v>
      </c>
      <c r="L74" s="78">
        <v>15903205.530000001</v>
      </c>
      <c r="M74" s="19">
        <f t="shared" si="15"/>
        <v>4003223.2100000009</v>
      </c>
      <c r="N74" s="21">
        <f t="shared" si="11"/>
        <v>0.25172429561123844</v>
      </c>
      <c r="O74" s="34"/>
      <c r="P74" s="34"/>
      <c r="AD74" s="34"/>
      <c r="AE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 t="s">
        <v>62</v>
      </c>
      <c r="B75" s="79">
        <v>63374792.5</v>
      </c>
      <c r="C75" s="79">
        <v>14976239.400000006</v>
      </c>
      <c r="D75" s="79">
        <v>32117642.449999999</v>
      </c>
      <c r="E75" s="77">
        <v>35261684.539999999</v>
      </c>
      <c r="F75" s="19">
        <f t="shared" si="12"/>
        <v>81495073.99000001</v>
      </c>
      <c r="G75" s="78">
        <v>66426420.520000003</v>
      </c>
      <c r="H75" s="19">
        <f t="shared" si="13"/>
        <v>15068653.470000006</v>
      </c>
      <c r="I75" s="21">
        <f t="shared" si="8"/>
        <v>0.22684728985905633</v>
      </c>
      <c r="J75" s="1"/>
      <c r="K75" s="19">
        <f t="shared" si="14"/>
        <v>78351031.900000006</v>
      </c>
      <c r="L75" s="78">
        <v>66031350.219999999</v>
      </c>
      <c r="M75" s="19">
        <f t="shared" si="15"/>
        <v>12319681.680000007</v>
      </c>
      <c r="N75" s="21">
        <f t="shared" si="11"/>
        <v>0.18657322073460403</v>
      </c>
      <c r="O75" s="34"/>
      <c r="P75" s="34"/>
      <c r="AD75" s="34"/>
      <c r="AE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 t="s">
        <v>63</v>
      </c>
      <c r="B76" s="79">
        <v>2315172.31</v>
      </c>
      <c r="C76" s="79">
        <v>543834.31000000006</v>
      </c>
      <c r="D76" s="79">
        <v>1128661.46</v>
      </c>
      <c r="E76" s="77">
        <v>1235628.5699999998</v>
      </c>
      <c r="F76" s="19">
        <f t="shared" si="12"/>
        <v>2965973.73</v>
      </c>
      <c r="G76" s="78">
        <v>2373248.8599999994</v>
      </c>
      <c r="H76" s="19">
        <f t="shared" si="13"/>
        <v>592724.87000000058</v>
      </c>
      <c r="I76" s="21">
        <f t="shared" ref="I76:I106" si="16">IF(ISERR(+F76/G76-1)," ",+F76/G76-1)</f>
        <v>0.24975251436547641</v>
      </c>
      <c r="J76" s="1"/>
      <c r="K76" s="19">
        <f t="shared" si="14"/>
        <v>2859006.62</v>
      </c>
      <c r="L76" s="78">
        <v>2393281.2599999998</v>
      </c>
      <c r="M76" s="19">
        <f t="shared" si="15"/>
        <v>465725.36000000034</v>
      </c>
      <c r="N76" s="21">
        <f t="shared" ref="N76:N107" si="17">IF(ISERR(+K76/L76-1)," ",+K76/L76-1)</f>
        <v>0.19459700277768466</v>
      </c>
      <c r="O76" s="34"/>
      <c r="P76" s="34"/>
      <c r="AD76" s="34"/>
      <c r="AE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 t="s">
        <v>64</v>
      </c>
      <c r="B77" s="79">
        <v>1870937.91</v>
      </c>
      <c r="C77" s="79">
        <v>422168.80000000005</v>
      </c>
      <c r="D77" s="79">
        <v>931969.58</v>
      </c>
      <c r="E77" s="77">
        <v>1020228.68</v>
      </c>
      <c r="F77" s="19">
        <f t="shared" si="12"/>
        <v>2381365.81</v>
      </c>
      <c r="G77" s="78">
        <v>1952457.29</v>
      </c>
      <c r="H77" s="19">
        <f t="shared" si="13"/>
        <v>428908.52</v>
      </c>
      <c r="I77" s="21">
        <f t="shared" si="16"/>
        <v>0.21967626241903604</v>
      </c>
      <c r="J77" s="1"/>
      <c r="K77" s="19">
        <f t="shared" si="14"/>
        <v>2293106.71</v>
      </c>
      <c r="L77" s="78">
        <v>1943167.13</v>
      </c>
      <c r="M77" s="19">
        <f t="shared" si="15"/>
        <v>349939.58000000007</v>
      </c>
      <c r="N77" s="21">
        <f t="shared" si="17"/>
        <v>0.18008722697980173</v>
      </c>
      <c r="O77" s="34"/>
      <c r="P77" s="34"/>
      <c r="AD77" s="34"/>
      <c r="AE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 t="s">
        <v>9</v>
      </c>
      <c r="B78" s="79">
        <v>1674908.31</v>
      </c>
      <c r="C78" s="79">
        <v>378646.39000000013</v>
      </c>
      <c r="D78" s="79">
        <v>842410.9</v>
      </c>
      <c r="E78" s="77">
        <v>925117.22</v>
      </c>
      <c r="F78" s="19">
        <f t="shared" si="12"/>
        <v>2136261.0200000005</v>
      </c>
      <c r="G78" s="78">
        <v>1663390.46</v>
      </c>
      <c r="H78" s="19">
        <f t="shared" si="13"/>
        <v>472870.56000000052</v>
      </c>
      <c r="I78" s="21">
        <f t="shared" si="16"/>
        <v>0.28428115428773149</v>
      </c>
      <c r="J78" s="1"/>
      <c r="K78" s="19">
        <f t="shared" si="14"/>
        <v>2053554.7000000002</v>
      </c>
      <c r="L78" s="78">
        <v>1651809.73</v>
      </c>
      <c r="M78" s="19">
        <f t="shared" si="15"/>
        <v>401744.9700000002</v>
      </c>
      <c r="N78" s="21">
        <f t="shared" si="17"/>
        <v>0.24321504026980167</v>
      </c>
      <c r="O78" s="34"/>
      <c r="P78" s="34"/>
      <c r="AD78" s="34"/>
      <c r="AE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 t="s">
        <v>65</v>
      </c>
      <c r="B79" s="79">
        <v>3085547.6</v>
      </c>
      <c r="C79" s="79">
        <v>720933.94</v>
      </c>
      <c r="D79" s="79">
        <v>1597454.39</v>
      </c>
      <c r="E79" s="77">
        <v>1757149.91</v>
      </c>
      <c r="F79" s="19">
        <f t="shared" si="12"/>
        <v>3966177.0600000005</v>
      </c>
      <c r="G79" s="78">
        <v>3066270.5000000005</v>
      </c>
      <c r="H79" s="19">
        <f t="shared" si="13"/>
        <v>899906.56000000006</v>
      </c>
      <c r="I79" s="21">
        <f t="shared" si="16"/>
        <v>0.29348570519137174</v>
      </c>
      <c r="J79" s="1"/>
      <c r="K79" s="19">
        <f t="shared" si="14"/>
        <v>3806481.54</v>
      </c>
      <c r="L79" s="78">
        <v>3040042.5300000003</v>
      </c>
      <c r="M79" s="19">
        <f t="shared" si="15"/>
        <v>766439.00999999978</v>
      </c>
      <c r="N79" s="21">
        <f t="shared" si="17"/>
        <v>0.25211456827875356</v>
      </c>
      <c r="O79" s="34"/>
      <c r="P79" s="34"/>
      <c r="AD79" s="34"/>
      <c r="AE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 t="s">
        <v>66</v>
      </c>
      <c r="B80" s="79">
        <v>2702719.5200000005</v>
      </c>
      <c r="C80" s="79">
        <v>595188.31999999937</v>
      </c>
      <c r="D80" s="79">
        <v>1328642.69</v>
      </c>
      <c r="E80" s="77">
        <v>1453900.76</v>
      </c>
      <c r="F80" s="19">
        <f t="shared" si="12"/>
        <v>3423165.91</v>
      </c>
      <c r="G80" s="78">
        <v>2727593.8</v>
      </c>
      <c r="H80" s="19">
        <f t="shared" si="13"/>
        <v>695572.11000000034</v>
      </c>
      <c r="I80" s="21">
        <f t="shared" si="16"/>
        <v>0.25501308515952803</v>
      </c>
      <c r="J80" s="1"/>
      <c r="K80" s="19">
        <f t="shared" si="14"/>
        <v>3297907.84</v>
      </c>
      <c r="L80" s="78">
        <v>2715507.26</v>
      </c>
      <c r="M80" s="19">
        <f t="shared" si="15"/>
        <v>582400.58000000007</v>
      </c>
      <c r="N80" s="21">
        <f t="shared" si="17"/>
        <v>0.21447211302981395</v>
      </c>
      <c r="O80" s="34"/>
      <c r="P80" s="34"/>
      <c r="AD80" s="34"/>
      <c r="AE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 t="s">
        <v>67</v>
      </c>
      <c r="B81" s="79">
        <v>244292.56</v>
      </c>
      <c r="C81" s="79">
        <v>52083.080000000016</v>
      </c>
      <c r="D81" s="79">
        <v>113461.94</v>
      </c>
      <c r="E81" s="77">
        <v>124237.79</v>
      </c>
      <c r="F81" s="19">
        <f t="shared" si="12"/>
        <v>307151.49</v>
      </c>
      <c r="G81" s="78">
        <v>228289.96000000002</v>
      </c>
      <c r="H81" s="19">
        <f t="shared" si="13"/>
        <v>78861.52999999997</v>
      </c>
      <c r="I81" s="21">
        <f t="shared" si="16"/>
        <v>0.34544458284543023</v>
      </c>
      <c r="J81" s="1"/>
      <c r="K81" s="19">
        <f t="shared" si="14"/>
        <v>296375.64</v>
      </c>
      <c r="L81" s="78">
        <v>227242.57</v>
      </c>
      <c r="M81" s="19">
        <f t="shared" si="15"/>
        <v>69133.070000000007</v>
      </c>
      <c r="N81" s="21">
        <f t="shared" si="17"/>
        <v>0.30422587633998344</v>
      </c>
      <c r="O81" s="34"/>
      <c r="P81" s="34"/>
      <c r="AD81" s="34"/>
      <c r="AE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 t="s">
        <v>68</v>
      </c>
      <c r="B82" s="79">
        <v>2401309.7599999998</v>
      </c>
      <c r="C82" s="79">
        <v>548086.41999999993</v>
      </c>
      <c r="D82" s="79">
        <v>1225805.5900000001</v>
      </c>
      <c r="E82" s="77">
        <v>1343425.72</v>
      </c>
      <c r="F82" s="19">
        <f t="shared" si="12"/>
        <v>3067016.3099999996</v>
      </c>
      <c r="G82" s="78">
        <v>2512894.2300000004</v>
      </c>
      <c r="H82" s="19">
        <f t="shared" si="13"/>
        <v>554122.07999999914</v>
      </c>
      <c r="I82" s="21">
        <f t="shared" si="16"/>
        <v>0.22051150159232891</v>
      </c>
      <c r="J82" s="1"/>
      <c r="K82" s="19">
        <f t="shared" si="14"/>
        <v>2949396.1799999997</v>
      </c>
      <c r="L82" s="78">
        <v>2497236.4900000002</v>
      </c>
      <c r="M82" s="19">
        <f t="shared" si="15"/>
        <v>452159.68999999948</v>
      </c>
      <c r="N82" s="21">
        <f t="shared" si="17"/>
        <v>0.18106402489737738</v>
      </c>
      <c r="O82" s="34"/>
      <c r="P82" s="34"/>
      <c r="AD82" s="34"/>
      <c r="AE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 t="s">
        <v>69</v>
      </c>
      <c r="B83" s="79">
        <v>5717354.209999999</v>
      </c>
      <c r="C83" s="79">
        <v>1274336.1100000013</v>
      </c>
      <c r="D83" s="79">
        <v>2904313.4</v>
      </c>
      <c r="E83" s="77">
        <v>3182292.33</v>
      </c>
      <c r="F83" s="19">
        <f t="shared" si="12"/>
        <v>7269669.25</v>
      </c>
      <c r="G83" s="78">
        <v>5881557.8900000006</v>
      </c>
      <c r="H83" s="19">
        <f t="shared" si="13"/>
        <v>1388111.3599999994</v>
      </c>
      <c r="I83" s="21">
        <f t="shared" si="16"/>
        <v>0.23601083011698432</v>
      </c>
      <c r="J83" s="1"/>
      <c r="K83" s="19">
        <f t="shared" si="14"/>
        <v>6991690.3200000003</v>
      </c>
      <c r="L83" s="78">
        <v>5845750.1500000004</v>
      </c>
      <c r="M83" s="19">
        <f t="shared" si="15"/>
        <v>1145940.17</v>
      </c>
      <c r="N83" s="21">
        <f t="shared" si="17"/>
        <v>0.19602961820049725</v>
      </c>
      <c r="O83" s="34"/>
      <c r="P83" s="34"/>
      <c r="AD83" s="34"/>
      <c r="AE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 t="s">
        <v>70</v>
      </c>
      <c r="B84" s="79">
        <v>902529.1399999999</v>
      </c>
      <c r="C84" s="79">
        <v>193000.80000000005</v>
      </c>
      <c r="D84" s="79">
        <v>450863.59</v>
      </c>
      <c r="E84" s="77">
        <v>494140.28</v>
      </c>
      <c r="F84" s="19">
        <f t="shared" si="12"/>
        <v>1138806.6299999999</v>
      </c>
      <c r="G84" s="78">
        <v>889307.71</v>
      </c>
      <c r="H84" s="19">
        <f t="shared" si="13"/>
        <v>249498.91999999993</v>
      </c>
      <c r="I84" s="21">
        <f t="shared" si="16"/>
        <v>0.28055409527485131</v>
      </c>
      <c r="J84" s="1"/>
      <c r="K84" s="19">
        <f t="shared" si="14"/>
        <v>1095529.94</v>
      </c>
      <c r="L84" s="78">
        <v>883474.76</v>
      </c>
      <c r="M84" s="19">
        <f t="shared" si="15"/>
        <v>212055.17999999993</v>
      </c>
      <c r="N84" s="21">
        <f t="shared" si="17"/>
        <v>0.24002403871730293</v>
      </c>
      <c r="O84" s="34"/>
      <c r="P84" s="34"/>
      <c r="AD84" s="34"/>
      <c r="AE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 t="s">
        <v>71</v>
      </c>
      <c r="B85" s="79">
        <v>2565831.25</v>
      </c>
      <c r="C85" s="79">
        <v>614958.86000000034</v>
      </c>
      <c r="D85" s="79">
        <v>1307081.8700000001</v>
      </c>
      <c r="E85" s="77">
        <v>1439262.33</v>
      </c>
      <c r="F85" s="19">
        <f t="shared" si="12"/>
        <v>3312970.5700000003</v>
      </c>
      <c r="G85" s="78">
        <v>2597108.69</v>
      </c>
      <c r="H85" s="19">
        <f t="shared" si="13"/>
        <v>715861.88000000035</v>
      </c>
      <c r="I85" s="21">
        <f t="shared" si="16"/>
        <v>0.2756380134402463</v>
      </c>
      <c r="J85" s="1"/>
      <c r="K85" s="19">
        <f t="shared" si="14"/>
        <v>3180790.1100000003</v>
      </c>
      <c r="L85" s="78">
        <v>2577242.7599999998</v>
      </c>
      <c r="M85" s="19">
        <f t="shared" si="15"/>
        <v>603547.35000000056</v>
      </c>
      <c r="N85" s="21">
        <f t="shared" si="17"/>
        <v>0.23418335259965994</v>
      </c>
      <c r="O85" s="34"/>
      <c r="P85" s="34"/>
      <c r="AD85" s="34"/>
      <c r="AE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 t="s">
        <v>72</v>
      </c>
      <c r="B86" s="79">
        <v>2182971.6</v>
      </c>
      <c r="C86" s="79">
        <v>509930.77</v>
      </c>
      <c r="D86" s="79">
        <v>1079781.42</v>
      </c>
      <c r="E86" s="77">
        <v>1182275.8400000001</v>
      </c>
      <c r="F86" s="19">
        <f t="shared" si="12"/>
        <v>2795396.79</v>
      </c>
      <c r="G86" s="78">
        <v>2270526.9499999997</v>
      </c>
      <c r="H86" s="19">
        <f t="shared" si="13"/>
        <v>524869.84000000032</v>
      </c>
      <c r="I86" s="21">
        <f t="shared" si="16"/>
        <v>0.23116653162826384</v>
      </c>
      <c r="J86" s="1"/>
      <c r="K86" s="19">
        <f t="shared" si="14"/>
        <v>2692902.37</v>
      </c>
      <c r="L86" s="78">
        <v>2259054.9699999997</v>
      </c>
      <c r="M86" s="19">
        <f t="shared" si="15"/>
        <v>433847.40000000037</v>
      </c>
      <c r="N86" s="21">
        <f t="shared" si="17"/>
        <v>0.19204818198824114</v>
      </c>
      <c r="O86" s="34"/>
      <c r="P86" s="34"/>
      <c r="AD86" s="34"/>
      <c r="AE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 t="s">
        <v>73</v>
      </c>
      <c r="B87" s="79">
        <v>39985874.32</v>
      </c>
      <c r="C87" s="79">
        <v>9166761.3799999952</v>
      </c>
      <c r="D87" s="79">
        <v>20333017.449999999</v>
      </c>
      <c r="E87" s="77">
        <v>22321309.66</v>
      </c>
      <c r="F87" s="19">
        <f t="shared" si="12"/>
        <v>51140927.909999996</v>
      </c>
      <c r="G87" s="78">
        <v>41847750.880000003</v>
      </c>
      <c r="H87" s="19">
        <f t="shared" si="13"/>
        <v>9293177.0299999937</v>
      </c>
      <c r="I87" s="21">
        <f t="shared" si="16"/>
        <v>0.22207112292960574</v>
      </c>
      <c r="J87" s="1"/>
      <c r="K87" s="19">
        <f t="shared" si="14"/>
        <v>49152635.699999996</v>
      </c>
      <c r="L87" s="78">
        <v>41597425.710000001</v>
      </c>
      <c r="M87" s="19">
        <f t="shared" si="15"/>
        <v>7555209.9899999946</v>
      </c>
      <c r="N87" s="21">
        <f t="shared" si="17"/>
        <v>0.18162686418798568</v>
      </c>
      <c r="O87" s="34"/>
      <c r="P87" s="34"/>
      <c r="AD87" s="34"/>
      <c r="AE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 t="s">
        <v>74</v>
      </c>
      <c r="B88" s="79">
        <v>2581050.5</v>
      </c>
      <c r="C88" s="79">
        <v>566772.41999999993</v>
      </c>
      <c r="D88" s="79">
        <v>1312964.76</v>
      </c>
      <c r="E88" s="77">
        <v>1451137.4100000001</v>
      </c>
      <c r="F88" s="19">
        <f t="shared" si="12"/>
        <v>3285995.5700000003</v>
      </c>
      <c r="G88" s="78">
        <v>2589723.1</v>
      </c>
      <c r="H88" s="19">
        <f t="shared" si="13"/>
        <v>696272.4700000002</v>
      </c>
      <c r="I88" s="21">
        <f t="shared" si="16"/>
        <v>0.2688598136225453</v>
      </c>
      <c r="J88" s="1"/>
      <c r="K88" s="19">
        <f t="shared" si="14"/>
        <v>3147822.92</v>
      </c>
      <c r="L88" s="78">
        <v>2573666.98</v>
      </c>
      <c r="M88" s="19">
        <f t="shared" si="15"/>
        <v>574155.93999999994</v>
      </c>
      <c r="N88" s="21">
        <f t="shared" si="17"/>
        <v>0.22308866860466936</v>
      </c>
      <c r="O88" s="34"/>
      <c r="P88" s="34"/>
      <c r="AD88" s="34"/>
      <c r="AE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 t="s">
        <v>75</v>
      </c>
      <c r="B89" s="79">
        <v>99679495.049999997</v>
      </c>
      <c r="C89" s="79">
        <v>23592574.969999984</v>
      </c>
      <c r="D89" s="79">
        <v>49639975.630000003</v>
      </c>
      <c r="E89" s="77">
        <v>54505475.36999999</v>
      </c>
      <c r="F89" s="19">
        <f t="shared" si="12"/>
        <v>128137569.75999998</v>
      </c>
      <c r="G89" s="78">
        <v>102492253.90000001</v>
      </c>
      <c r="H89" s="19">
        <f t="shared" si="13"/>
        <v>25645315.85999997</v>
      </c>
      <c r="I89" s="21">
        <f t="shared" si="16"/>
        <v>0.25021711284661263</v>
      </c>
      <c r="J89" s="1"/>
      <c r="K89" s="19">
        <f t="shared" si="14"/>
        <v>123272070.01999998</v>
      </c>
      <c r="L89" s="78">
        <v>101985994.50999999</v>
      </c>
      <c r="M89" s="19">
        <f t="shared" si="15"/>
        <v>21286075.50999999</v>
      </c>
      <c r="N89" s="21">
        <f t="shared" si="17"/>
        <v>0.20871567328701035</v>
      </c>
      <c r="O89" s="34"/>
      <c r="P89" s="34"/>
      <c r="AD89" s="34"/>
      <c r="AE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 t="s">
        <v>76</v>
      </c>
      <c r="B90" s="79">
        <v>9662460.2300000004</v>
      </c>
      <c r="C90" s="79">
        <v>2130099.2200000007</v>
      </c>
      <c r="D90" s="79">
        <v>4938986.8099999996</v>
      </c>
      <c r="E90" s="77">
        <v>5415365.3600000003</v>
      </c>
      <c r="F90" s="19">
        <f t="shared" si="12"/>
        <v>12268938.000000002</v>
      </c>
      <c r="G90" s="78">
        <v>10219457.760000002</v>
      </c>
      <c r="H90" s="19">
        <f t="shared" si="13"/>
        <v>2049480.2400000002</v>
      </c>
      <c r="I90" s="21">
        <f t="shared" si="16"/>
        <v>0.20054686737117056</v>
      </c>
      <c r="J90" s="1"/>
      <c r="K90" s="19">
        <f t="shared" si="14"/>
        <v>11792559.450000001</v>
      </c>
      <c r="L90" s="78">
        <v>10155379.970000001</v>
      </c>
      <c r="M90" s="19">
        <f t="shared" si="15"/>
        <v>1637179.4800000004</v>
      </c>
      <c r="N90" s="21">
        <f t="shared" si="17"/>
        <v>0.16121302057002218</v>
      </c>
      <c r="O90" s="34"/>
      <c r="P90" s="34"/>
      <c r="AD90" s="34"/>
      <c r="AE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 t="s">
        <v>32</v>
      </c>
      <c r="B91" s="79">
        <v>11215028.970000001</v>
      </c>
      <c r="C91" s="79">
        <v>2554732.3299999963</v>
      </c>
      <c r="D91" s="79">
        <v>5692179.3300000001</v>
      </c>
      <c r="E91" s="77">
        <v>6249687.0899999989</v>
      </c>
      <c r="F91" s="19">
        <f t="shared" si="12"/>
        <v>14327269.059999995</v>
      </c>
      <c r="G91" s="78">
        <v>11778508.599999998</v>
      </c>
      <c r="H91" s="19">
        <f t="shared" si="13"/>
        <v>2548760.4599999972</v>
      </c>
      <c r="I91" s="21">
        <f t="shared" si="16"/>
        <v>0.21639076274902891</v>
      </c>
      <c r="J91" s="1"/>
      <c r="K91" s="19">
        <f t="shared" si="14"/>
        <v>13769761.299999997</v>
      </c>
      <c r="L91" s="78">
        <v>11700210.939999999</v>
      </c>
      <c r="M91" s="19">
        <f t="shared" si="15"/>
        <v>2069550.3599999975</v>
      </c>
      <c r="N91" s="21">
        <f t="shared" si="17"/>
        <v>0.17688145714747239</v>
      </c>
      <c r="O91" s="34"/>
      <c r="P91" s="34"/>
      <c r="AD91" s="34"/>
      <c r="AE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 t="s">
        <v>77</v>
      </c>
      <c r="B92" s="79">
        <v>29856805.460000001</v>
      </c>
      <c r="C92" s="79">
        <v>6874662.8100000024</v>
      </c>
      <c r="D92" s="79">
        <v>14911607.51</v>
      </c>
      <c r="E92" s="77">
        <v>16396699.949999999</v>
      </c>
      <c r="F92" s="19">
        <f t="shared" si="12"/>
        <v>38216560.710000008</v>
      </c>
      <c r="G92" s="78">
        <v>31351012.629999995</v>
      </c>
      <c r="H92" s="19">
        <f t="shared" si="13"/>
        <v>6865548.0800000131</v>
      </c>
      <c r="I92" s="21">
        <f t="shared" si="16"/>
        <v>0.21898967542216874</v>
      </c>
      <c r="J92" s="1"/>
      <c r="K92" s="19">
        <f t="shared" si="14"/>
        <v>36731468.270000003</v>
      </c>
      <c r="L92" s="78">
        <v>31177241.729999997</v>
      </c>
      <c r="M92" s="19">
        <f t="shared" si="15"/>
        <v>5554226.5400000066</v>
      </c>
      <c r="N92" s="21">
        <f t="shared" si="17"/>
        <v>0.17815002969475358</v>
      </c>
      <c r="O92" s="34"/>
      <c r="P92" s="34"/>
      <c r="AD92" s="34"/>
      <c r="AE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 t="s">
        <v>78</v>
      </c>
      <c r="B93" s="79">
        <v>6860950.0700000003</v>
      </c>
      <c r="C93" s="79">
        <v>1538948.83</v>
      </c>
      <c r="D93" s="79">
        <v>3486102.6</v>
      </c>
      <c r="E93" s="77">
        <v>3799591.65</v>
      </c>
      <c r="F93" s="19">
        <f t="shared" si="12"/>
        <v>8713387.9500000011</v>
      </c>
      <c r="G93" s="78">
        <v>6962778.8899999987</v>
      </c>
      <c r="H93" s="19">
        <f t="shared" si="13"/>
        <v>1750609.0600000024</v>
      </c>
      <c r="I93" s="21">
        <f t="shared" si="16"/>
        <v>0.25142390526205594</v>
      </c>
      <c r="J93" s="1"/>
      <c r="K93" s="19">
        <f t="shared" si="14"/>
        <v>8399898.9000000004</v>
      </c>
      <c r="L93" s="78">
        <v>6904460.209999999</v>
      </c>
      <c r="M93" s="19">
        <f t="shared" si="15"/>
        <v>1495438.6900000013</v>
      </c>
      <c r="N93" s="21">
        <f t="shared" si="17"/>
        <v>0.21659023942727629</v>
      </c>
      <c r="O93" s="34"/>
      <c r="P93" s="34"/>
      <c r="AD93" s="34"/>
      <c r="AE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 t="s">
        <v>79</v>
      </c>
      <c r="B94" s="79">
        <v>24375732.57</v>
      </c>
      <c r="C94" s="79">
        <v>5546144.1999999993</v>
      </c>
      <c r="D94" s="79">
        <v>11394872.359999999</v>
      </c>
      <c r="E94" s="77">
        <v>12525576.84</v>
      </c>
      <c r="F94" s="19">
        <f t="shared" ref="F94:F118" si="18">B94+C94-D94+E94</f>
        <v>31052581.25</v>
      </c>
      <c r="G94" s="78">
        <v>23752567.93</v>
      </c>
      <c r="H94" s="19">
        <f t="shared" ref="H94:H118" si="19">F94-G94</f>
        <v>7300013.3200000003</v>
      </c>
      <c r="I94" s="21">
        <f t="shared" si="16"/>
        <v>0.30733575171802485</v>
      </c>
      <c r="J94" s="1"/>
      <c r="K94" s="19">
        <f t="shared" ref="K94:K118" si="20">B94+C94</f>
        <v>29921876.77</v>
      </c>
      <c r="L94" s="78">
        <v>23641044.760000002</v>
      </c>
      <c r="M94" s="19">
        <f t="shared" ref="M94:M118" si="21">K94-L94</f>
        <v>6280832.0099999979</v>
      </c>
      <c r="N94" s="21">
        <f t="shared" si="17"/>
        <v>0.26567489185702109</v>
      </c>
      <c r="O94" s="34"/>
      <c r="P94" s="34"/>
      <c r="AD94" s="34"/>
      <c r="AE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 t="s">
        <v>80</v>
      </c>
      <c r="B95" s="79">
        <v>1371106.47</v>
      </c>
      <c r="C95" s="79">
        <v>303921.60999999987</v>
      </c>
      <c r="D95" s="79">
        <v>696912.55</v>
      </c>
      <c r="E95" s="77">
        <v>763085.41999999993</v>
      </c>
      <c r="F95" s="19">
        <f t="shared" si="18"/>
        <v>1741200.9499999997</v>
      </c>
      <c r="G95" s="78">
        <v>1375178.9800000002</v>
      </c>
      <c r="H95" s="19">
        <f t="shared" si="19"/>
        <v>366021.96999999951</v>
      </c>
      <c r="I95" s="21">
        <f t="shared" si="16"/>
        <v>0.26616315063221774</v>
      </c>
      <c r="J95" s="1"/>
      <c r="K95" s="19">
        <f t="shared" si="20"/>
        <v>1675028.0799999998</v>
      </c>
      <c r="L95" s="78">
        <v>1368946.2300000002</v>
      </c>
      <c r="M95" s="19">
        <f t="shared" si="21"/>
        <v>306081.84999999963</v>
      </c>
      <c r="N95" s="21">
        <f t="shared" si="17"/>
        <v>0.22358938816756857</v>
      </c>
      <c r="O95" s="34"/>
      <c r="P95" s="34"/>
      <c r="AD95" s="34"/>
      <c r="AE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 t="s">
        <v>34</v>
      </c>
      <c r="B96" s="79">
        <v>3417191.3600000003</v>
      </c>
      <c r="C96" s="79">
        <v>838914.51999999955</v>
      </c>
      <c r="D96" s="79">
        <v>1725044.26</v>
      </c>
      <c r="E96" s="77">
        <v>1888501.5499999998</v>
      </c>
      <c r="F96" s="19">
        <f t="shared" si="18"/>
        <v>4419563.17</v>
      </c>
      <c r="G96" s="78">
        <v>3910211.67</v>
      </c>
      <c r="H96" s="19">
        <f t="shared" si="19"/>
        <v>509351.5</v>
      </c>
      <c r="I96" s="21">
        <f t="shared" si="16"/>
        <v>0.13026187403302392</v>
      </c>
      <c r="J96" s="1"/>
      <c r="K96" s="19">
        <f t="shared" si="20"/>
        <v>4256105.88</v>
      </c>
      <c r="L96" s="78">
        <v>3889108.6799999997</v>
      </c>
      <c r="M96" s="19">
        <f t="shared" si="21"/>
        <v>366997.20000000019</v>
      </c>
      <c r="N96" s="21">
        <f t="shared" si="17"/>
        <v>9.4365375256111328E-2</v>
      </c>
      <c r="O96" s="34"/>
      <c r="P96" s="34"/>
      <c r="AD96" s="34"/>
      <c r="AE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 t="s">
        <v>81</v>
      </c>
      <c r="B97" s="79">
        <v>2669024.59</v>
      </c>
      <c r="C97" s="79">
        <v>590132.95000000065</v>
      </c>
      <c r="D97" s="79">
        <v>1354791.06</v>
      </c>
      <c r="E97" s="77">
        <v>1489036.23</v>
      </c>
      <c r="F97" s="19">
        <f t="shared" si="18"/>
        <v>3393402.7100000004</v>
      </c>
      <c r="G97" s="78">
        <v>2750814.4000000004</v>
      </c>
      <c r="H97" s="19">
        <f t="shared" si="19"/>
        <v>642588.31000000006</v>
      </c>
      <c r="I97" s="21">
        <f t="shared" si="16"/>
        <v>0.23359929699364668</v>
      </c>
      <c r="J97" s="1"/>
      <c r="K97" s="19">
        <f t="shared" si="20"/>
        <v>3259157.5400000005</v>
      </c>
      <c r="L97" s="78">
        <v>2731797.3000000003</v>
      </c>
      <c r="M97" s="19">
        <f t="shared" si="21"/>
        <v>527360.24000000022</v>
      </c>
      <c r="N97" s="21">
        <f t="shared" si="17"/>
        <v>0.19304515748661144</v>
      </c>
      <c r="O97" s="34"/>
      <c r="P97" s="34"/>
      <c r="AD97" s="34"/>
      <c r="AE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 t="s">
        <v>82</v>
      </c>
      <c r="B98" s="79">
        <v>5017386.63</v>
      </c>
      <c r="C98" s="79">
        <v>1152164.7799999993</v>
      </c>
      <c r="D98" s="79">
        <v>2470777.2400000002</v>
      </c>
      <c r="E98" s="77">
        <v>2707418.47</v>
      </c>
      <c r="F98" s="19">
        <f t="shared" si="18"/>
        <v>6406192.6399999987</v>
      </c>
      <c r="G98" s="78">
        <v>5227210.09</v>
      </c>
      <c r="H98" s="19">
        <f t="shared" si="19"/>
        <v>1178982.5499999989</v>
      </c>
      <c r="I98" s="21">
        <f t="shared" si="16"/>
        <v>0.22554719050903871</v>
      </c>
      <c r="J98" s="1"/>
      <c r="K98" s="19">
        <f t="shared" si="20"/>
        <v>6169551.4099999992</v>
      </c>
      <c r="L98" s="78">
        <v>5205573.8499999996</v>
      </c>
      <c r="M98" s="19">
        <f t="shared" si="21"/>
        <v>963977.55999999959</v>
      </c>
      <c r="N98" s="21">
        <f t="shared" si="17"/>
        <v>0.18518180469190715</v>
      </c>
      <c r="O98" s="34"/>
      <c r="P98" s="34"/>
      <c r="AD98" s="34"/>
      <c r="AE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 t="s">
        <v>83</v>
      </c>
      <c r="B99" s="79">
        <v>7407380.46</v>
      </c>
      <c r="C99" s="79">
        <v>1707166.8600000003</v>
      </c>
      <c r="D99" s="79">
        <v>3680764.71</v>
      </c>
      <c r="E99" s="77">
        <v>4042499.08</v>
      </c>
      <c r="F99" s="19">
        <f t="shared" si="18"/>
        <v>9476281.6900000013</v>
      </c>
      <c r="G99" s="78">
        <v>7608229.1500000004</v>
      </c>
      <c r="H99" s="19">
        <f t="shared" si="19"/>
        <v>1868052.540000001</v>
      </c>
      <c r="I99" s="21">
        <f t="shared" si="16"/>
        <v>0.24553053058345387</v>
      </c>
      <c r="J99" s="1"/>
      <c r="K99" s="19">
        <f t="shared" si="20"/>
        <v>9114547.3200000003</v>
      </c>
      <c r="L99" s="78">
        <v>7559686.5999999996</v>
      </c>
      <c r="M99" s="19">
        <f t="shared" si="21"/>
        <v>1554860.7200000007</v>
      </c>
      <c r="N99" s="21">
        <f t="shared" si="17"/>
        <v>0.20567793379159416</v>
      </c>
      <c r="O99" s="34"/>
      <c r="P99" s="34"/>
      <c r="AD99" s="34"/>
      <c r="AE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 t="s">
        <v>84</v>
      </c>
      <c r="B100" s="79">
        <v>18566721.449999999</v>
      </c>
      <c r="C100" s="79">
        <v>5154924.3599999994</v>
      </c>
      <c r="D100" s="79">
        <v>9153267.2799999993</v>
      </c>
      <c r="E100" s="77">
        <v>10043619.699999999</v>
      </c>
      <c r="F100" s="19">
        <f t="shared" si="18"/>
        <v>24611998.229999997</v>
      </c>
      <c r="G100" s="78">
        <v>19562820.390000001</v>
      </c>
      <c r="H100" s="19">
        <f t="shared" si="19"/>
        <v>5049177.8399999961</v>
      </c>
      <c r="I100" s="21">
        <f t="shared" si="16"/>
        <v>0.25810071039557281</v>
      </c>
      <c r="J100" s="1"/>
      <c r="K100" s="19">
        <f t="shared" si="20"/>
        <v>23721645.809999999</v>
      </c>
      <c r="L100" s="78">
        <v>19480067.82</v>
      </c>
      <c r="M100" s="19">
        <f t="shared" si="21"/>
        <v>4241577.9899999984</v>
      </c>
      <c r="N100" s="21">
        <f t="shared" si="17"/>
        <v>0.21773938515990232</v>
      </c>
      <c r="O100" s="34"/>
      <c r="P100" s="34"/>
      <c r="AD100" s="34"/>
      <c r="AE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 t="s">
        <v>85</v>
      </c>
      <c r="B101" s="79">
        <v>4679302.7799999993</v>
      </c>
      <c r="C101" s="79">
        <v>1085581.21</v>
      </c>
      <c r="D101" s="79">
        <v>2382542.5099999998</v>
      </c>
      <c r="E101" s="77">
        <v>2613812.48</v>
      </c>
      <c r="F101" s="19">
        <f t="shared" si="18"/>
        <v>5996153.959999999</v>
      </c>
      <c r="G101" s="78">
        <v>4745978.58</v>
      </c>
      <c r="H101" s="19">
        <f t="shared" si="19"/>
        <v>1250175.379999999</v>
      </c>
      <c r="I101" s="21">
        <f t="shared" si="16"/>
        <v>0.26341783025914944</v>
      </c>
      <c r="J101" s="1"/>
      <c r="K101" s="19">
        <f t="shared" si="20"/>
        <v>5764883.9899999993</v>
      </c>
      <c r="L101" s="78">
        <v>4717204.79</v>
      </c>
      <c r="M101" s="19">
        <f t="shared" si="21"/>
        <v>1047679.1999999993</v>
      </c>
      <c r="N101" s="21">
        <f t="shared" si="17"/>
        <v>0.22209745954234883</v>
      </c>
      <c r="O101" s="34"/>
      <c r="P101" s="34"/>
      <c r="AD101" s="34"/>
      <c r="AE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 t="s">
        <v>86</v>
      </c>
      <c r="B102" s="79">
        <v>10106605.66</v>
      </c>
      <c r="C102" s="79">
        <v>2452802.4000000004</v>
      </c>
      <c r="D102" s="79">
        <v>5035412.8499999996</v>
      </c>
      <c r="E102" s="77">
        <v>5536146.2599999998</v>
      </c>
      <c r="F102" s="19">
        <f t="shared" si="18"/>
        <v>13060141.470000001</v>
      </c>
      <c r="G102" s="78">
        <v>10193442.300000001</v>
      </c>
      <c r="H102" s="19">
        <f t="shared" si="19"/>
        <v>2866699.17</v>
      </c>
      <c r="I102" s="21">
        <f t="shared" si="16"/>
        <v>0.28122974414639113</v>
      </c>
      <c r="J102" s="1"/>
      <c r="K102" s="19">
        <f t="shared" si="20"/>
        <v>12559408.060000001</v>
      </c>
      <c r="L102" s="78">
        <v>10141456.1</v>
      </c>
      <c r="M102" s="19">
        <f t="shared" si="21"/>
        <v>2417951.9600000009</v>
      </c>
      <c r="N102" s="21">
        <f t="shared" si="17"/>
        <v>0.23842256340290247</v>
      </c>
      <c r="O102" s="34"/>
      <c r="P102" s="34"/>
      <c r="AD102" s="34"/>
      <c r="AE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 t="s">
        <v>87</v>
      </c>
      <c r="B103" s="79">
        <v>6925551.4699999988</v>
      </c>
      <c r="C103" s="79">
        <v>1922063.6999999993</v>
      </c>
      <c r="D103" s="79">
        <v>4104635.7</v>
      </c>
      <c r="E103" s="77">
        <v>4508815.13</v>
      </c>
      <c r="F103" s="19">
        <f t="shared" si="18"/>
        <v>9251794.5999999978</v>
      </c>
      <c r="G103" s="78">
        <v>8487494.2300000004</v>
      </c>
      <c r="H103" s="19">
        <f t="shared" si="19"/>
        <v>764300.36999999732</v>
      </c>
      <c r="I103" s="21">
        <f t="shared" si="16"/>
        <v>9.0050178449428753E-2</v>
      </c>
      <c r="J103" s="1"/>
      <c r="K103" s="19">
        <f t="shared" si="20"/>
        <v>8847615.1699999981</v>
      </c>
      <c r="L103" s="78">
        <v>8455174.7100000009</v>
      </c>
      <c r="M103" s="19">
        <f t="shared" si="21"/>
        <v>392440.45999999717</v>
      </c>
      <c r="N103" s="21">
        <f t="shared" si="17"/>
        <v>4.6414234295579337E-2</v>
      </c>
      <c r="O103" s="34"/>
      <c r="P103" s="34"/>
      <c r="AD103" s="34"/>
      <c r="AE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 t="s">
        <v>88</v>
      </c>
      <c r="B104" s="79">
        <v>1176621</v>
      </c>
      <c r="C104" s="79">
        <v>280193.74000000022</v>
      </c>
      <c r="D104" s="79">
        <v>576161.78</v>
      </c>
      <c r="E104" s="77">
        <v>633944.14</v>
      </c>
      <c r="F104" s="19">
        <f t="shared" si="18"/>
        <v>1514597.1</v>
      </c>
      <c r="G104" s="78">
        <v>1134185.8399999999</v>
      </c>
      <c r="H104" s="19">
        <f t="shared" si="19"/>
        <v>380411.26000000024</v>
      </c>
      <c r="I104" s="21">
        <f t="shared" si="16"/>
        <v>0.3354046987573045</v>
      </c>
      <c r="J104" s="1"/>
      <c r="K104" s="19">
        <f t="shared" si="20"/>
        <v>1456814.7400000002</v>
      </c>
      <c r="L104" s="78">
        <v>1125074.69</v>
      </c>
      <c r="M104" s="19">
        <f t="shared" si="21"/>
        <v>331740.05000000028</v>
      </c>
      <c r="N104" s="21">
        <f t="shared" si="17"/>
        <v>0.29486046833032953</v>
      </c>
      <c r="O104" s="34"/>
      <c r="P104" s="34"/>
      <c r="AD104" s="34"/>
      <c r="AE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 t="s">
        <v>89</v>
      </c>
      <c r="B105" s="79">
        <v>714429.97</v>
      </c>
      <c r="C105" s="79">
        <v>163331.07999999984</v>
      </c>
      <c r="D105" s="79">
        <v>354380.45</v>
      </c>
      <c r="E105" s="77">
        <v>388069.74</v>
      </c>
      <c r="F105" s="19">
        <f t="shared" si="18"/>
        <v>911450.33999999985</v>
      </c>
      <c r="G105" s="78">
        <v>734555.78</v>
      </c>
      <c r="H105" s="19">
        <f t="shared" si="19"/>
        <v>176894.55999999982</v>
      </c>
      <c r="I105" s="21">
        <f t="shared" si="16"/>
        <v>0.24081841681240301</v>
      </c>
      <c r="J105" s="1"/>
      <c r="K105" s="19">
        <f t="shared" si="20"/>
        <v>877761.04999999981</v>
      </c>
      <c r="L105" s="78">
        <v>730955.17</v>
      </c>
      <c r="M105" s="19">
        <f t="shared" si="21"/>
        <v>146805.87999999977</v>
      </c>
      <c r="N105" s="21">
        <f t="shared" si="17"/>
        <v>0.20084115418459891</v>
      </c>
      <c r="O105" s="34"/>
      <c r="P105" s="34"/>
      <c r="AD105" s="34"/>
      <c r="AE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 t="s">
        <v>90</v>
      </c>
      <c r="B106" s="79">
        <v>1954054.81</v>
      </c>
      <c r="C106" s="79">
        <v>428997.33999999985</v>
      </c>
      <c r="D106" s="79">
        <v>993719.79</v>
      </c>
      <c r="E106" s="77">
        <v>1093475.3399999999</v>
      </c>
      <c r="F106" s="19">
        <f t="shared" si="18"/>
        <v>2482807.6999999997</v>
      </c>
      <c r="G106" s="78">
        <v>1945405.45</v>
      </c>
      <c r="H106" s="19">
        <f t="shared" si="19"/>
        <v>537402.24999999977</v>
      </c>
      <c r="I106" s="21">
        <f t="shared" si="16"/>
        <v>0.27624177263407979</v>
      </c>
      <c r="J106" s="1"/>
      <c r="K106" s="19">
        <f t="shared" si="20"/>
        <v>2383052.15</v>
      </c>
      <c r="L106" s="78">
        <v>1933349.42</v>
      </c>
      <c r="M106" s="19">
        <f t="shared" si="21"/>
        <v>449702.73</v>
      </c>
      <c r="N106" s="21">
        <f t="shared" si="17"/>
        <v>0.23260292492807633</v>
      </c>
      <c r="O106" s="34"/>
      <c r="P106" s="34"/>
      <c r="AD106" s="34"/>
      <c r="AE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 t="s">
        <v>91</v>
      </c>
      <c r="B107" s="79">
        <v>4352572.84</v>
      </c>
      <c r="C107" s="79">
        <v>970960.83999999985</v>
      </c>
      <c r="D107" s="79">
        <v>2174043.39</v>
      </c>
      <c r="E107" s="77">
        <v>2399117.04</v>
      </c>
      <c r="F107" s="19">
        <f t="shared" si="18"/>
        <v>5548607.3300000001</v>
      </c>
      <c r="G107" s="78">
        <v>4440504.09</v>
      </c>
      <c r="H107" s="19">
        <f t="shared" si="19"/>
        <v>1108103.2400000002</v>
      </c>
      <c r="I107" s="21">
        <f>IF(ISERR(+F108/G108-1)," ",+F108/G108-1)</f>
        <v>0.2793579804204025</v>
      </c>
      <c r="J107" s="1"/>
      <c r="K107" s="19">
        <f t="shared" si="20"/>
        <v>5323533.68</v>
      </c>
      <c r="L107" s="78">
        <v>4402939.42</v>
      </c>
      <c r="M107" s="19">
        <f t="shared" si="21"/>
        <v>920594.25999999978</v>
      </c>
      <c r="N107" s="21">
        <f t="shared" si="17"/>
        <v>0.20908628808706164</v>
      </c>
      <c r="O107" s="34"/>
      <c r="P107" s="34"/>
      <c r="AD107" s="34"/>
      <c r="AE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 t="s">
        <v>92</v>
      </c>
      <c r="B108" s="79">
        <v>116089020.95</v>
      </c>
      <c r="C108" s="79">
        <v>27735641.609999999</v>
      </c>
      <c r="D108" s="79">
        <v>57847433.409999996</v>
      </c>
      <c r="E108" s="77">
        <v>63500325.950000003</v>
      </c>
      <c r="F108" s="19">
        <f t="shared" si="18"/>
        <v>149477555.10000002</v>
      </c>
      <c r="G108" s="78">
        <v>116837943.23999999</v>
      </c>
      <c r="H108" s="19">
        <f t="shared" si="19"/>
        <v>32639611.860000029</v>
      </c>
      <c r="I108" s="21">
        <f t="shared" ref="I108:I145" si="22">IF(ISERR(+F108/G108-1)," ",+F108/G108-1)</f>
        <v>0.2793579804204025</v>
      </c>
      <c r="J108" s="1"/>
      <c r="K108" s="19">
        <f t="shared" si="20"/>
        <v>143824662.56</v>
      </c>
      <c r="L108" s="78">
        <v>116288542.22</v>
      </c>
      <c r="M108" s="19">
        <f t="shared" si="21"/>
        <v>27536120.340000004</v>
      </c>
      <c r="N108" s="21">
        <f t="shared" ref="N108:N145" si="23">IF(ISERR(+K108/L108-1)," ",+K108/L108-1)</f>
        <v>0.23679134516886369</v>
      </c>
      <c r="O108" s="34"/>
      <c r="P108" s="34"/>
      <c r="AD108" s="34"/>
      <c r="AE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 t="s">
        <v>93</v>
      </c>
      <c r="B109" s="79">
        <v>3645156.31</v>
      </c>
      <c r="C109" s="79">
        <v>830457.69999999972</v>
      </c>
      <c r="D109" s="79">
        <v>1756337.19</v>
      </c>
      <c r="E109" s="77">
        <v>1922210.92</v>
      </c>
      <c r="F109" s="19">
        <f t="shared" si="18"/>
        <v>4641487.74</v>
      </c>
      <c r="G109" s="78">
        <v>3622903.71</v>
      </c>
      <c r="H109" s="19">
        <f t="shared" si="19"/>
        <v>1018584.0300000003</v>
      </c>
      <c r="I109" s="21">
        <f t="shared" si="22"/>
        <v>0.28115128403454048</v>
      </c>
      <c r="J109" s="1"/>
      <c r="K109" s="19">
        <f t="shared" si="20"/>
        <v>4475614.01</v>
      </c>
      <c r="L109" s="78">
        <v>3605907.86</v>
      </c>
      <c r="M109" s="19">
        <f t="shared" si="21"/>
        <v>869706.14999999991</v>
      </c>
      <c r="N109" s="21">
        <f t="shared" si="23"/>
        <v>0.24118923271655635</v>
      </c>
      <c r="O109" s="34"/>
      <c r="P109" s="34"/>
      <c r="AD109" s="34"/>
      <c r="AE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 t="s">
        <v>94</v>
      </c>
      <c r="B110" s="79">
        <v>1961801.34</v>
      </c>
      <c r="C110" s="79">
        <v>429895.76999999979</v>
      </c>
      <c r="D110" s="79">
        <v>963914.09</v>
      </c>
      <c r="E110" s="77">
        <v>1057055.56</v>
      </c>
      <c r="F110" s="19">
        <f t="shared" si="18"/>
        <v>2484838.58</v>
      </c>
      <c r="G110" s="78">
        <v>2004721.52</v>
      </c>
      <c r="H110" s="19">
        <f t="shared" si="19"/>
        <v>480117.06000000006</v>
      </c>
      <c r="I110" s="21">
        <f t="shared" si="22"/>
        <v>0.23949314416498102</v>
      </c>
      <c r="J110" s="1"/>
      <c r="K110" s="19">
        <f t="shared" si="20"/>
        <v>2391697.11</v>
      </c>
      <c r="L110" s="78">
        <v>1991346.15</v>
      </c>
      <c r="M110" s="19">
        <f t="shared" si="21"/>
        <v>400350.95999999996</v>
      </c>
      <c r="N110" s="21">
        <f t="shared" si="23"/>
        <v>0.20104538831684282</v>
      </c>
      <c r="O110" s="34"/>
      <c r="P110" s="34"/>
      <c r="AD110" s="34"/>
      <c r="AE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 t="s">
        <v>95</v>
      </c>
      <c r="B111" s="79">
        <v>4019761.82</v>
      </c>
      <c r="C111" s="79">
        <v>940349.08000000054</v>
      </c>
      <c r="D111" s="79">
        <v>2020064.19</v>
      </c>
      <c r="E111" s="77">
        <v>2223229.7399999998</v>
      </c>
      <c r="F111" s="19">
        <f t="shared" si="18"/>
        <v>5163276.45</v>
      </c>
      <c r="G111" s="78">
        <v>4171645.5999999992</v>
      </c>
      <c r="H111" s="19">
        <f t="shared" si="19"/>
        <v>991630.85000000102</v>
      </c>
      <c r="I111" s="21">
        <f t="shared" si="22"/>
        <v>0.23770735701997348</v>
      </c>
      <c r="J111" s="1"/>
      <c r="K111" s="19">
        <f t="shared" si="20"/>
        <v>4960110.9000000004</v>
      </c>
      <c r="L111" s="78">
        <v>4144598.8899999992</v>
      </c>
      <c r="M111" s="19">
        <f t="shared" si="21"/>
        <v>815512.01000000117</v>
      </c>
      <c r="N111" s="21">
        <f t="shared" si="23"/>
        <v>0.19676500227022009</v>
      </c>
      <c r="O111" s="34"/>
      <c r="P111" s="34"/>
      <c r="AD111" s="34"/>
      <c r="AE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 t="s">
        <v>96</v>
      </c>
      <c r="B112" s="79">
        <v>9462316.2200000007</v>
      </c>
      <c r="C112" s="79">
        <v>2178294.1899999995</v>
      </c>
      <c r="D112" s="79">
        <v>4729635.29</v>
      </c>
      <c r="E112" s="77">
        <v>5186084.4000000004</v>
      </c>
      <c r="F112" s="19">
        <f t="shared" si="18"/>
        <v>12097059.52</v>
      </c>
      <c r="G112" s="78">
        <v>9721292.1799999997</v>
      </c>
      <c r="H112" s="19">
        <f t="shared" si="19"/>
        <v>2375767.34</v>
      </c>
      <c r="I112" s="21">
        <f t="shared" si="22"/>
        <v>0.24438801920672226</v>
      </c>
      <c r="J112" s="1"/>
      <c r="K112" s="19">
        <f t="shared" si="20"/>
        <v>11640610.41</v>
      </c>
      <c r="L112" s="78">
        <v>9673398.0600000005</v>
      </c>
      <c r="M112" s="19">
        <f t="shared" si="21"/>
        <v>1967212.3499999996</v>
      </c>
      <c r="N112" s="21">
        <f t="shared" si="23"/>
        <v>0.20336311374743521</v>
      </c>
      <c r="O112" s="34"/>
      <c r="P112" s="34"/>
      <c r="AD112" s="34"/>
      <c r="AE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 t="s">
        <v>97</v>
      </c>
      <c r="B113" s="79">
        <v>3741943.5</v>
      </c>
      <c r="C113" s="79">
        <v>820234.33000000007</v>
      </c>
      <c r="D113" s="79">
        <v>1876976.83</v>
      </c>
      <c r="E113" s="77">
        <v>2054148.63</v>
      </c>
      <c r="F113" s="19">
        <f t="shared" si="18"/>
        <v>4739349.63</v>
      </c>
      <c r="G113" s="78">
        <v>3851348.75</v>
      </c>
      <c r="H113" s="19">
        <f t="shared" si="19"/>
        <v>888000.87999999989</v>
      </c>
      <c r="I113" s="21">
        <f t="shared" si="22"/>
        <v>0.23056880527892987</v>
      </c>
      <c r="J113" s="1"/>
      <c r="K113" s="19">
        <f t="shared" si="20"/>
        <v>4562177.83</v>
      </c>
      <c r="L113" s="78">
        <v>3834707.0100000002</v>
      </c>
      <c r="M113" s="19">
        <f t="shared" si="21"/>
        <v>727470.81999999983</v>
      </c>
      <c r="N113" s="21">
        <f t="shared" si="23"/>
        <v>0.18970701493045738</v>
      </c>
      <c r="O113" s="34"/>
      <c r="P113" s="34"/>
      <c r="AD113" s="34"/>
      <c r="AE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 t="s">
        <v>98</v>
      </c>
      <c r="B114" s="79">
        <v>1675211.78</v>
      </c>
      <c r="C114" s="79">
        <v>403576.51</v>
      </c>
      <c r="D114" s="79">
        <v>824355.18</v>
      </c>
      <c r="E114" s="77">
        <v>902431.89</v>
      </c>
      <c r="F114" s="19">
        <f t="shared" si="18"/>
        <v>2156865</v>
      </c>
      <c r="G114" s="78">
        <v>1681208.17</v>
      </c>
      <c r="H114" s="19">
        <f t="shared" si="19"/>
        <v>475656.83000000007</v>
      </c>
      <c r="I114" s="21">
        <f t="shared" si="22"/>
        <v>0.2829255998678617</v>
      </c>
      <c r="J114" s="1"/>
      <c r="K114" s="19">
        <f t="shared" si="20"/>
        <v>2078788.29</v>
      </c>
      <c r="L114" s="78">
        <v>1674520.25</v>
      </c>
      <c r="M114" s="19">
        <f t="shared" si="21"/>
        <v>404268.04000000004</v>
      </c>
      <c r="N114" s="21">
        <f t="shared" si="23"/>
        <v>0.2414232016602964</v>
      </c>
      <c r="O114" s="34"/>
      <c r="P114" s="34"/>
      <c r="AD114" s="34"/>
      <c r="AE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 t="s">
        <v>99</v>
      </c>
      <c r="B115" s="79">
        <v>3600578.3800000004</v>
      </c>
      <c r="C115" s="79">
        <v>807755.69999999972</v>
      </c>
      <c r="D115" s="79">
        <v>1805175.68</v>
      </c>
      <c r="E115" s="77">
        <v>1979104.1400000001</v>
      </c>
      <c r="F115" s="19">
        <f t="shared" si="18"/>
        <v>4582262.540000001</v>
      </c>
      <c r="G115" s="78">
        <v>3725085.6899999995</v>
      </c>
      <c r="H115" s="19">
        <f t="shared" si="19"/>
        <v>857176.85000000149</v>
      </c>
      <c r="I115" s="21">
        <f t="shared" si="22"/>
        <v>0.23010929716357786</v>
      </c>
      <c r="J115" s="1"/>
      <c r="K115" s="19">
        <f t="shared" si="20"/>
        <v>4408334.08</v>
      </c>
      <c r="L115" s="78">
        <v>3700805.1199999996</v>
      </c>
      <c r="M115" s="19">
        <f t="shared" si="21"/>
        <v>707528.96000000043</v>
      </c>
      <c r="N115" s="21">
        <f t="shared" si="23"/>
        <v>0.19118244194387635</v>
      </c>
      <c r="O115" s="34"/>
      <c r="P115" s="34"/>
      <c r="AD115" s="34"/>
      <c r="AE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 t="s">
        <v>100</v>
      </c>
      <c r="B116" s="79">
        <v>57335845.989999995</v>
      </c>
      <c r="C116" s="79">
        <v>13693328.160000011</v>
      </c>
      <c r="D116" s="79">
        <v>28623541.399999999</v>
      </c>
      <c r="E116" s="77">
        <v>31479905.779999997</v>
      </c>
      <c r="F116" s="19">
        <f t="shared" si="18"/>
        <v>73885538.530000001</v>
      </c>
      <c r="G116" s="78">
        <v>61011614.74000001</v>
      </c>
      <c r="H116" s="19">
        <f t="shared" si="19"/>
        <v>12873923.789999992</v>
      </c>
      <c r="I116" s="21">
        <f t="shared" si="22"/>
        <v>0.21100775393114901</v>
      </c>
      <c r="J116" s="1"/>
      <c r="K116" s="19">
        <f t="shared" si="20"/>
        <v>71029174.150000006</v>
      </c>
      <c r="L116" s="78">
        <v>60726526.910000004</v>
      </c>
      <c r="M116" s="19">
        <f t="shared" si="21"/>
        <v>10302647.240000002</v>
      </c>
      <c r="N116" s="21">
        <f t="shared" si="23"/>
        <v>0.1696564543411001</v>
      </c>
      <c r="O116" s="34"/>
      <c r="P116" s="34"/>
      <c r="AD116" s="34"/>
      <c r="AE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 t="s">
        <v>101</v>
      </c>
      <c r="B117" s="79">
        <v>1333960.58</v>
      </c>
      <c r="C117" s="79">
        <v>301071.69999999995</v>
      </c>
      <c r="D117" s="79">
        <v>665884.75</v>
      </c>
      <c r="E117" s="77">
        <v>729636.05</v>
      </c>
      <c r="F117" s="19">
        <f t="shared" si="18"/>
        <v>1698783.58</v>
      </c>
      <c r="G117" s="78">
        <v>1328726.1200000001</v>
      </c>
      <c r="H117" s="19">
        <f t="shared" si="19"/>
        <v>370057.45999999996</v>
      </c>
      <c r="I117" s="21">
        <f t="shared" si="22"/>
        <v>0.27850544550144019</v>
      </c>
      <c r="J117" s="1"/>
      <c r="K117" s="19">
        <f t="shared" si="20"/>
        <v>1635032.28</v>
      </c>
      <c r="L117" s="78">
        <v>1320883.0000000002</v>
      </c>
      <c r="M117" s="19">
        <f t="shared" si="21"/>
        <v>314149.2799999998</v>
      </c>
      <c r="N117" s="21">
        <f t="shared" si="23"/>
        <v>0.2378327830701128</v>
      </c>
      <c r="O117" s="34"/>
      <c r="P117" s="34"/>
      <c r="AD117" s="34"/>
      <c r="AE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 t="s">
        <v>102</v>
      </c>
      <c r="B118" s="79">
        <v>908367.06</v>
      </c>
      <c r="C118" s="79">
        <v>196002.14999999991</v>
      </c>
      <c r="D118" s="79">
        <v>423156.68</v>
      </c>
      <c r="E118" s="77">
        <v>463926.09</v>
      </c>
      <c r="F118" s="19">
        <f t="shared" si="18"/>
        <v>1145138.6200000001</v>
      </c>
      <c r="G118" s="78">
        <v>868645.51</v>
      </c>
      <c r="H118" s="19">
        <f t="shared" si="19"/>
        <v>276493.1100000001</v>
      </c>
      <c r="I118" s="21">
        <f t="shared" si="22"/>
        <v>0.31830373474215068</v>
      </c>
      <c r="J118" s="1"/>
      <c r="K118" s="19">
        <f t="shared" si="20"/>
        <v>1104369.21</v>
      </c>
      <c r="L118" s="78">
        <v>864736.92999999993</v>
      </c>
      <c r="M118" s="19">
        <f t="shared" si="21"/>
        <v>239632.28000000003</v>
      </c>
      <c r="N118" s="21">
        <f t="shared" si="23"/>
        <v>0.27711581602048629</v>
      </c>
      <c r="O118" s="34"/>
      <c r="P118" s="34"/>
      <c r="AD118" s="34"/>
      <c r="AE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6" t="s">
        <v>103</v>
      </c>
      <c r="B119" s="79" t="s">
        <v>128</v>
      </c>
      <c r="C119" s="79" t="s">
        <v>123</v>
      </c>
      <c r="D119" s="78" t="s">
        <v>123</v>
      </c>
      <c r="E119" s="77" t="s">
        <v>123</v>
      </c>
      <c r="F119" s="19"/>
      <c r="G119" s="78"/>
      <c r="H119" s="19" t="s">
        <v>123</v>
      </c>
      <c r="I119" s="21" t="str">
        <f t="shared" si="22"/>
        <v xml:space="preserve"> </v>
      </c>
      <c r="J119" s="1"/>
      <c r="K119" s="19" t="s">
        <v>128</v>
      </c>
      <c r="L119" s="78" t="s">
        <v>128</v>
      </c>
      <c r="M119" s="19" t="s">
        <v>123</v>
      </c>
      <c r="N119" s="21" t="str">
        <f t="shared" si="23"/>
        <v xml:space="preserve"> </v>
      </c>
      <c r="O119" s="34"/>
      <c r="P119" s="34"/>
      <c r="AD119" s="34"/>
      <c r="AE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 t="s">
        <v>104</v>
      </c>
      <c r="B120" s="79">
        <v>404370.15</v>
      </c>
      <c r="C120" s="79">
        <v>90424.859999999986</v>
      </c>
      <c r="D120" s="79">
        <v>206329.95</v>
      </c>
      <c r="E120" s="77">
        <v>225426.84</v>
      </c>
      <c r="F120" s="19">
        <f t="shared" ref="F120:F145" si="24">B120+C120-D120+E120</f>
        <v>513891.9</v>
      </c>
      <c r="G120" s="78">
        <v>427463.88</v>
      </c>
      <c r="H120" s="19">
        <f t="shared" ref="H120:H145" si="25">F120-G120</f>
        <v>86428.020000000019</v>
      </c>
      <c r="I120" s="21">
        <f t="shared" si="22"/>
        <v>0.20218789012068106</v>
      </c>
      <c r="J120" s="1"/>
      <c r="K120" s="19">
        <f t="shared" ref="K120:K145" si="26">B120+C120</f>
        <v>494795.01</v>
      </c>
      <c r="L120" s="78">
        <v>426654.28</v>
      </c>
      <c r="M120" s="19">
        <f t="shared" ref="M120:M145" si="27">K120-L120</f>
        <v>68140.729999999981</v>
      </c>
      <c r="N120" s="21">
        <f t="shared" si="23"/>
        <v>0.15970947250312362</v>
      </c>
      <c r="O120" s="34"/>
      <c r="P120" s="34"/>
      <c r="AD120" s="34"/>
      <c r="AE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 t="s">
        <v>105</v>
      </c>
      <c r="B121" s="79">
        <v>70566.38</v>
      </c>
      <c r="C121" s="79">
        <v>24670.729999999996</v>
      </c>
      <c r="D121" s="79">
        <v>36006.269999999997</v>
      </c>
      <c r="E121" s="77">
        <v>39338.85</v>
      </c>
      <c r="F121" s="19">
        <f t="shared" si="24"/>
        <v>98569.69</v>
      </c>
      <c r="G121" s="78">
        <v>67076.930000000008</v>
      </c>
      <c r="H121" s="19">
        <f t="shared" si="25"/>
        <v>31492.759999999995</v>
      </c>
      <c r="I121" s="21">
        <f t="shared" si="22"/>
        <v>0.46950210750551635</v>
      </c>
      <c r="J121" s="1"/>
      <c r="K121" s="19">
        <f t="shared" si="26"/>
        <v>95237.11</v>
      </c>
      <c r="L121" s="78">
        <v>66947.090000000011</v>
      </c>
      <c r="M121" s="19">
        <f t="shared" si="27"/>
        <v>28290.01999999999</v>
      </c>
      <c r="N121" s="21">
        <f t="shared" si="23"/>
        <v>0.42257281085705123</v>
      </c>
      <c r="O121" s="34"/>
      <c r="P121" s="34"/>
      <c r="AD121" s="34"/>
      <c r="AE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 t="s">
        <v>106</v>
      </c>
      <c r="B122" s="79">
        <v>54120.6</v>
      </c>
      <c r="C122" s="79">
        <v>12078.400000000001</v>
      </c>
      <c r="D122" s="79">
        <v>27555.51</v>
      </c>
      <c r="E122" s="77">
        <v>30105.91</v>
      </c>
      <c r="F122" s="19">
        <f t="shared" si="24"/>
        <v>68749.400000000009</v>
      </c>
      <c r="G122" s="78">
        <v>55484.729999999996</v>
      </c>
      <c r="H122" s="19">
        <f t="shared" si="25"/>
        <v>13264.670000000013</v>
      </c>
      <c r="I122" s="21">
        <f t="shared" si="22"/>
        <v>0.23906883930047074</v>
      </c>
      <c r="J122" s="1"/>
      <c r="K122" s="19">
        <f t="shared" si="26"/>
        <v>66199</v>
      </c>
      <c r="L122" s="78">
        <v>55378.319999999992</v>
      </c>
      <c r="M122" s="19">
        <f t="shared" si="27"/>
        <v>10820.680000000008</v>
      </c>
      <c r="N122" s="21">
        <f t="shared" si="23"/>
        <v>0.19539559885529223</v>
      </c>
      <c r="O122" s="34"/>
      <c r="P122" s="34"/>
      <c r="AD122" s="34"/>
      <c r="AE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 t="s">
        <v>107</v>
      </c>
      <c r="B123" s="79">
        <v>134189.20000000001</v>
      </c>
      <c r="C123" s="79">
        <v>29762.75999999998</v>
      </c>
      <c r="D123" s="79">
        <v>68612.570000000007</v>
      </c>
      <c r="E123" s="77">
        <v>74963.02</v>
      </c>
      <c r="F123" s="19">
        <f t="shared" si="24"/>
        <v>170302.40999999997</v>
      </c>
      <c r="G123" s="78">
        <v>126666.1</v>
      </c>
      <c r="H123" s="19">
        <f t="shared" si="25"/>
        <v>43636.309999999969</v>
      </c>
      <c r="I123" s="21">
        <f t="shared" si="22"/>
        <v>0.34449872538903437</v>
      </c>
      <c r="J123" s="1"/>
      <c r="K123" s="19">
        <f t="shared" si="26"/>
        <v>163951.96</v>
      </c>
      <c r="L123" s="78">
        <v>126420.48000000001</v>
      </c>
      <c r="M123" s="19">
        <f t="shared" si="27"/>
        <v>37531.479999999981</v>
      </c>
      <c r="N123" s="21">
        <f t="shared" si="23"/>
        <v>0.29687816404430656</v>
      </c>
      <c r="O123" s="34"/>
      <c r="P123" s="34"/>
      <c r="AD123" s="34"/>
      <c r="AE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 t="s">
        <v>108</v>
      </c>
      <c r="B124" s="79">
        <v>58256.490000000005</v>
      </c>
      <c r="C124" s="79">
        <v>12923.659999999989</v>
      </c>
      <c r="D124" s="79">
        <v>29711.599999999999</v>
      </c>
      <c r="E124" s="77">
        <v>32461.57</v>
      </c>
      <c r="F124" s="19">
        <f t="shared" si="24"/>
        <v>73930.12</v>
      </c>
      <c r="G124" s="78">
        <v>54496.98</v>
      </c>
      <c r="H124" s="19">
        <f t="shared" si="25"/>
        <v>19433.139999999992</v>
      </c>
      <c r="I124" s="21">
        <f t="shared" si="22"/>
        <v>0.35659113587578606</v>
      </c>
      <c r="J124" s="1"/>
      <c r="K124" s="19">
        <f t="shared" si="26"/>
        <v>71180.149999999994</v>
      </c>
      <c r="L124" s="78">
        <v>54391.54</v>
      </c>
      <c r="M124" s="19">
        <f t="shared" si="27"/>
        <v>16788.609999999993</v>
      </c>
      <c r="N124" s="21">
        <f t="shared" si="23"/>
        <v>0.30866215591615886</v>
      </c>
      <c r="O124" s="34"/>
      <c r="P124" s="34"/>
      <c r="AD124" s="34"/>
      <c r="AE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 t="s">
        <v>109</v>
      </c>
      <c r="B125" s="79">
        <v>45910.06</v>
      </c>
      <c r="C125" s="79">
        <v>10255.179999999993</v>
      </c>
      <c r="D125" s="79">
        <v>23341.91</v>
      </c>
      <c r="E125" s="77">
        <v>25502.32</v>
      </c>
      <c r="F125" s="19">
        <f t="shared" si="24"/>
        <v>58325.649999999987</v>
      </c>
      <c r="G125" s="78">
        <v>46105.41</v>
      </c>
      <c r="H125" s="19">
        <f t="shared" si="25"/>
        <v>12220.239999999983</v>
      </c>
      <c r="I125" s="21">
        <f t="shared" si="22"/>
        <v>0.26505002341373785</v>
      </c>
      <c r="J125" s="1"/>
      <c r="K125" s="19">
        <f t="shared" si="26"/>
        <v>56165.239999999991</v>
      </c>
      <c r="L125" s="78">
        <v>46017.310000000005</v>
      </c>
      <c r="M125" s="19">
        <f t="shared" si="27"/>
        <v>10147.929999999986</v>
      </c>
      <c r="N125" s="21">
        <f t="shared" si="23"/>
        <v>0.22052418970165766</v>
      </c>
      <c r="O125" s="34"/>
      <c r="P125" s="34"/>
      <c r="AD125" s="34"/>
      <c r="AE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 t="s">
        <v>110</v>
      </c>
      <c r="B126" s="79">
        <v>30432.11</v>
      </c>
      <c r="C126" s="79">
        <v>6901.5299999999988</v>
      </c>
      <c r="D126" s="79">
        <v>15518.4</v>
      </c>
      <c r="E126" s="77">
        <v>16954.71</v>
      </c>
      <c r="F126" s="19">
        <f t="shared" si="24"/>
        <v>38769.949999999997</v>
      </c>
      <c r="G126" s="78">
        <v>30579.299999999992</v>
      </c>
      <c r="H126" s="19">
        <f t="shared" si="25"/>
        <v>8190.6500000000051</v>
      </c>
      <c r="I126" s="21">
        <f t="shared" si="22"/>
        <v>0.2678494929576547</v>
      </c>
      <c r="J126" s="1"/>
      <c r="K126" s="19">
        <f t="shared" si="26"/>
        <v>37333.64</v>
      </c>
      <c r="L126" s="78">
        <v>30521.359999999993</v>
      </c>
      <c r="M126" s="19">
        <f t="shared" si="27"/>
        <v>6812.2800000000061</v>
      </c>
      <c r="N126" s="21">
        <f t="shared" si="23"/>
        <v>0.22319713145154751</v>
      </c>
      <c r="O126" s="34"/>
      <c r="P126" s="34"/>
      <c r="AD126" s="34"/>
      <c r="AE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 t="s">
        <v>111</v>
      </c>
      <c r="B127" s="79">
        <v>61930.6</v>
      </c>
      <c r="C127" s="79">
        <v>13856.140000000007</v>
      </c>
      <c r="D127" s="79">
        <v>31706.66</v>
      </c>
      <c r="E127" s="77">
        <v>34641.269999999997</v>
      </c>
      <c r="F127" s="19">
        <f t="shared" si="24"/>
        <v>78721.350000000006</v>
      </c>
      <c r="G127" s="78">
        <v>60910.100000000006</v>
      </c>
      <c r="H127" s="19">
        <f t="shared" si="25"/>
        <v>17811.25</v>
      </c>
      <c r="I127" s="21">
        <f t="shared" si="22"/>
        <v>0.29241866291468899</v>
      </c>
      <c r="J127" s="1"/>
      <c r="K127" s="19">
        <f t="shared" si="26"/>
        <v>75786.740000000005</v>
      </c>
      <c r="L127" s="78">
        <v>60792.65</v>
      </c>
      <c r="M127" s="19">
        <f t="shared" si="27"/>
        <v>14994.090000000004</v>
      </c>
      <c r="N127" s="21">
        <f t="shared" si="23"/>
        <v>0.24664313860310427</v>
      </c>
      <c r="O127" s="34"/>
      <c r="P127" s="34"/>
      <c r="AD127" s="34"/>
      <c r="AE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 t="s">
        <v>112</v>
      </c>
      <c r="B128" s="79">
        <v>54350.77</v>
      </c>
      <c r="C128" s="79">
        <v>12149.230000000003</v>
      </c>
      <c r="D128" s="79">
        <v>27733.01</v>
      </c>
      <c r="E128" s="77">
        <v>30299.84</v>
      </c>
      <c r="F128" s="19">
        <f t="shared" si="24"/>
        <v>69066.83</v>
      </c>
      <c r="G128" s="78">
        <v>52646.21</v>
      </c>
      <c r="H128" s="19">
        <f t="shared" si="25"/>
        <v>16420.620000000003</v>
      </c>
      <c r="I128" s="21">
        <f t="shared" si="22"/>
        <v>0.31190507350861529</v>
      </c>
      <c r="J128" s="1"/>
      <c r="K128" s="19">
        <f t="shared" si="26"/>
        <v>66500</v>
      </c>
      <c r="L128" s="78">
        <v>52544.21</v>
      </c>
      <c r="M128" s="19">
        <f t="shared" si="27"/>
        <v>13955.79</v>
      </c>
      <c r="N128" s="21">
        <f t="shared" si="23"/>
        <v>0.26560091016688614</v>
      </c>
      <c r="O128" s="34"/>
      <c r="P128" s="34"/>
      <c r="AD128" s="34"/>
      <c r="AE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 t="s">
        <v>113</v>
      </c>
      <c r="B129" s="79">
        <v>151315.81</v>
      </c>
      <c r="C129" s="79">
        <v>33964.320000000007</v>
      </c>
      <c r="D129" s="79">
        <v>77417.52</v>
      </c>
      <c r="E129" s="77">
        <v>84582.9</v>
      </c>
      <c r="F129" s="19">
        <f t="shared" si="24"/>
        <v>192445.51</v>
      </c>
      <c r="G129" s="78">
        <v>154492.34000000003</v>
      </c>
      <c r="H129" s="19">
        <f t="shared" si="25"/>
        <v>37953.169999999984</v>
      </c>
      <c r="I129" s="21">
        <f t="shared" si="22"/>
        <v>0.24566376559510972</v>
      </c>
      <c r="J129" s="1"/>
      <c r="K129" s="19">
        <f t="shared" si="26"/>
        <v>185280.13</v>
      </c>
      <c r="L129" s="78">
        <v>154192.89000000001</v>
      </c>
      <c r="M129" s="19">
        <f t="shared" si="27"/>
        <v>31087.239999999991</v>
      </c>
      <c r="N129" s="21">
        <f t="shared" si="23"/>
        <v>0.20161266839216774</v>
      </c>
      <c r="O129" s="34"/>
      <c r="P129" s="34"/>
      <c r="AD129" s="34"/>
      <c r="AE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 t="s">
        <v>114</v>
      </c>
      <c r="B130" s="79">
        <v>212481.99</v>
      </c>
      <c r="C130" s="79">
        <v>49157.51999999996</v>
      </c>
      <c r="D130" s="79">
        <v>108400.35</v>
      </c>
      <c r="E130" s="77">
        <v>118539.69</v>
      </c>
      <c r="F130" s="19">
        <f t="shared" si="24"/>
        <v>271778.84999999998</v>
      </c>
      <c r="G130" s="78">
        <v>220612.26</v>
      </c>
      <c r="H130" s="19">
        <f t="shared" si="25"/>
        <v>51166.589999999967</v>
      </c>
      <c r="I130" s="21">
        <f t="shared" si="22"/>
        <v>0.23192994804549838</v>
      </c>
      <c r="J130" s="1"/>
      <c r="K130" s="19">
        <f t="shared" si="26"/>
        <v>261639.50999999995</v>
      </c>
      <c r="L130" s="78">
        <v>220184.78000000003</v>
      </c>
      <c r="M130" s="19">
        <f t="shared" si="27"/>
        <v>41454.729999999923</v>
      </c>
      <c r="N130" s="21">
        <f t="shared" si="23"/>
        <v>0.18827245915907498</v>
      </c>
      <c r="O130" s="34"/>
      <c r="P130" s="34"/>
      <c r="AD130" s="34"/>
      <c r="AE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 t="s">
        <v>152</v>
      </c>
      <c r="B131" s="79">
        <v>284765.03999999998</v>
      </c>
      <c r="C131" s="79">
        <v>64674.19</v>
      </c>
      <c r="D131" s="79">
        <v>145309.06</v>
      </c>
      <c r="E131" s="77">
        <v>158758.15</v>
      </c>
      <c r="F131" s="19">
        <f t="shared" si="24"/>
        <v>362888.31999999995</v>
      </c>
      <c r="G131" s="78">
        <v>289799.25</v>
      </c>
      <c r="H131" s="19">
        <f t="shared" si="25"/>
        <v>73089.069999999949</v>
      </c>
      <c r="I131" s="21">
        <f t="shared" si="22"/>
        <v>0.25220586319667815</v>
      </c>
      <c r="J131" s="1"/>
      <c r="K131" s="19">
        <f t="shared" si="26"/>
        <v>349439.23</v>
      </c>
      <c r="L131" s="78">
        <v>289253.28999999998</v>
      </c>
      <c r="M131" s="19">
        <f t="shared" si="27"/>
        <v>60185.94</v>
      </c>
      <c r="N131" s="21">
        <f t="shared" si="23"/>
        <v>0.2080734846611425</v>
      </c>
      <c r="O131" s="34"/>
      <c r="P131" s="34"/>
      <c r="AD131" s="34"/>
      <c r="AE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 t="s">
        <v>115</v>
      </c>
      <c r="B132" s="79">
        <v>313154.17000000004</v>
      </c>
      <c r="C132" s="79">
        <v>70385.599999999977</v>
      </c>
      <c r="D132" s="79">
        <v>159759.14000000001</v>
      </c>
      <c r="E132" s="77">
        <v>174545.66</v>
      </c>
      <c r="F132" s="19">
        <f t="shared" si="24"/>
        <v>398326.29000000004</v>
      </c>
      <c r="G132" s="78">
        <v>285139.77999999997</v>
      </c>
      <c r="H132" s="19">
        <f t="shared" si="25"/>
        <v>113186.51000000007</v>
      </c>
      <c r="I132" s="21">
        <f t="shared" si="22"/>
        <v>0.39695096208603409</v>
      </c>
      <c r="J132" s="1"/>
      <c r="K132" s="19">
        <f t="shared" si="26"/>
        <v>383539.77</v>
      </c>
      <c r="L132" s="78">
        <v>284588.13</v>
      </c>
      <c r="M132" s="19">
        <f t="shared" si="27"/>
        <v>98951.640000000014</v>
      </c>
      <c r="N132" s="21">
        <f t="shared" si="23"/>
        <v>0.34770122000520542</v>
      </c>
      <c r="O132" s="34"/>
      <c r="P132" s="34"/>
      <c r="AD132" s="34"/>
      <c r="AE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 t="s">
        <v>150</v>
      </c>
      <c r="B133" s="79">
        <v>259344.36</v>
      </c>
      <c r="C133" s="79">
        <v>58176.280000000028</v>
      </c>
      <c r="D133" s="79">
        <v>132349.69</v>
      </c>
      <c r="E133" s="77">
        <v>144599.32</v>
      </c>
      <c r="F133" s="19">
        <f t="shared" si="24"/>
        <v>329770.27</v>
      </c>
      <c r="G133" s="78">
        <v>272639.48</v>
      </c>
      <c r="H133" s="19">
        <f t="shared" si="25"/>
        <v>57130.790000000037</v>
      </c>
      <c r="I133" s="21">
        <f t="shared" si="22"/>
        <v>0.20954701791538066</v>
      </c>
      <c r="J133" s="1"/>
      <c r="K133" s="19">
        <f t="shared" si="26"/>
        <v>317520.64000000001</v>
      </c>
      <c r="L133" s="78">
        <v>272110.76</v>
      </c>
      <c r="M133" s="19">
        <f t="shared" si="27"/>
        <v>45409.880000000005</v>
      </c>
      <c r="N133" s="21">
        <f t="shared" si="23"/>
        <v>0.16688013366321863</v>
      </c>
      <c r="O133" s="34"/>
      <c r="P133" s="34"/>
      <c r="AD133" s="34"/>
      <c r="AE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 t="s">
        <v>116</v>
      </c>
      <c r="B134" s="79">
        <v>183359.18</v>
      </c>
      <c r="C134" s="79">
        <v>40984.06</v>
      </c>
      <c r="D134" s="79">
        <v>93738.99</v>
      </c>
      <c r="E134" s="77">
        <v>102415.02</v>
      </c>
      <c r="F134" s="19">
        <f t="shared" si="24"/>
        <v>233019.27</v>
      </c>
      <c r="G134" s="78">
        <v>183032.59000000003</v>
      </c>
      <c r="H134" s="19">
        <f t="shared" si="25"/>
        <v>49986.679999999964</v>
      </c>
      <c r="I134" s="21">
        <f t="shared" si="22"/>
        <v>0.27310262068629387</v>
      </c>
      <c r="J134" s="1"/>
      <c r="K134" s="19">
        <f t="shared" si="26"/>
        <v>224343.24</v>
      </c>
      <c r="L134" s="78">
        <v>182677.32</v>
      </c>
      <c r="M134" s="19">
        <f t="shared" si="27"/>
        <v>41665.919999999984</v>
      </c>
      <c r="N134" s="21">
        <f t="shared" si="23"/>
        <v>0.22808480001786746</v>
      </c>
      <c r="O134" s="34"/>
      <c r="P134" s="34"/>
      <c r="AD134" s="34"/>
      <c r="AE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 t="s">
        <v>117</v>
      </c>
      <c r="B135" s="79">
        <v>25846.79</v>
      </c>
      <c r="C135" s="79">
        <v>8405.5400000000009</v>
      </c>
      <c r="D135" s="79">
        <v>20094.759999999998</v>
      </c>
      <c r="E135" s="77">
        <v>21954.62</v>
      </c>
      <c r="F135" s="19">
        <f t="shared" si="24"/>
        <v>36112.19</v>
      </c>
      <c r="G135" s="78">
        <v>20376.439999999999</v>
      </c>
      <c r="H135" s="19">
        <f t="shared" si="25"/>
        <v>15735.750000000004</v>
      </c>
      <c r="I135" s="21">
        <f t="shared" si="22"/>
        <v>0.77225216966261057</v>
      </c>
      <c r="J135" s="1"/>
      <c r="K135" s="19">
        <f t="shared" si="26"/>
        <v>34252.33</v>
      </c>
      <c r="L135" s="78">
        <v>20337.78</v>
      </c>
      <c r="M135" s="19">
        <f t="shared" si="27"/>
        <v>13914.550000000003</v>
      </c>
      <c r="N135" s="21">
        <f t="shared" si="23"/>
        <v>0.6841725104706613</v>
      </c>
      <c r="O135" s="34"/>
      <c r="P135" s="34"/>
      <c r="AD135" s="34"/>
      <c r="AE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 t="s">
        <v>151</v>
      </c>
      <c r="B136" s="79">
        <v>95498.09</v>
      </c>
      <c r="C136" s="79">
        <v>21589.180000000008</v>
      </c>
      <c r="D136" s="79">
        <v>48761.17</v>
      </c>
      <c r="E136" s="77">
        <v>53274.25</v>
      </c>
      <c r="F136" s="19">
        <f t="shared" si="24"/>
        <v>121600.35</v>
      </c>
      <c r="G136" s="78">
        <v>94845.58</v>
      </c>
      <c r="H136" s="19">
        <f t="shared" si="25"/>
        <v>26754.770000000004</v>
      </c>
      <c r="I136" s="21">
        <f t="shared" si="22"/>
        <v>0.28208768400172168</v>
      </c>
      <c r="J136" s="1"/>
      <c r="K136" s="19">
        <f t="shared" si="26"/>
        <v>117087.27</v>
      </c>
      <c r="L136" s="78">
        <v>94663.94</v>
      </c>
      <c r="M136" s="19">
        <f t="shared" si="27"/>
        <v>22423.33</v>
      </c>
      <c r="N136" s="21">
        <f t="shared" si="23"/>
        <v>0.23687298458103467</v>
      </c>
      <c r="O136" s="34"/>
      <c r="P136" s="34"/>
      <c r="AD136" s="34"/>
      <c r="AE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 t="s">
        <v>172</v>
      </c>
      <c r="B137" s="79">
        <v>124257.70999999999</v>
      </c>
      <c r="C137" s="79">
        <v>29279.390000000014</v>
      </c>
      <c r="D137" s="79">
        <v>63168.78</v>
      </c>
      <c r="E137" s="77">
        <v>69015.37</v>
      </c>
      <c r="F137" s="19">
        <f t="shared" si="24"/>
        <v>159383.69</v>
      </c>
      <c r="G137" s="78">
        <v>138290.74</v>
      </c>
      <c r="H137" s="19">
        <f>F137-G137</f>
        <v>21092.950000000012</v>
      </c>
      <c r="I137" s="21">
        <f>IF(ISERR(+F137/G137-1)," ",+F137/G137-1)</f>
        <v>0.1525261199701442</v>
      </c>
      <c r="J137" s="1"/>
      <c r="K137" s="19">
        <f>B137+C137</f>
        <v>153537.1</v>
      </c>
      <c r="L137" s="78">
        <v>138022.37</v>
      </c>
      <c r="M137" s="19">
        <f>K137-L137</f>
        <v>15514.73000000001</v>
      </c>
      <c r="N137" s="21">
        <f>IF(ISERR(+K137/L137-1)," ",+K137/L137-1)</f>
        <v>0.11240735831445292</v>
      </c>
      <c r="O137" s="34"/>
      <c r="P137" s="34"/>
      <c r="AD137" s="34"/>
      <c r="AE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 t="s">
        <v>146</v>
      </c>
      <c r="B138" s="79">
        <v>38887.53</v>
      </c>
      <c r="C138" s="79">
        <v>8775.6899999999951</v>
      </c>
      <c r="D138" s="79">
        <v>19869.7</v>
      </c>
      <c r="E138" s="77">
        <v>21708.73</v>
      </c>
      <c r="F138" s="19">
        <f t="shared" si="24"/>
        <v>49502.249999999993</v>
      </c>
      <c r="G138" s="78">
        <v>38498.729999999996</v>
      </c>
      <c r="H138" s="19">
        <f t="shared" si="25"/>
        <v>11003.519999999997</v>
      </c>
      <c r="I138" s="21">
        <f t="shared" si="22"/>
        <v>0.2858151424735309</v>
      </c>
      <c r="J138" s="1"/>
      <c r="K138" s="19">
        <f t="shared" si="26"/>
        <v>47663.219999999994</v>
      </c>
      <c r="L138" s="78">
        <v>38425.649999999994</v>
      </c>
      <c r="M138" s="19">
        <f t="shared" si="27"/>
        <v>9237.57</v>
      </c>
      <c r="N138" s="21">
        <f t="shared" si="23"/>
        <v>0.24040113830214982</v>
      </c>
      <c r="O138" s="34"/>
      <c r="P138" s="34"/>
      <c r="AD138" s="34"/>
      <c r="AE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 t="s">
        <v>170</v>
      </c>
      <c r="B139" s="79">
        <v>89253.42</v>
      </c>
      <c r="C139" s="79">
        <v>20558.780000000013</v>
      </c>
      <c r="D139" s="79">
        <v>45526.22</v>
      </c>
      <c r="E139" s="77">
        <v>49739.9</v>
      </c>
      <c r="F139" s="19">
        <f>B139+C139-D139+E139</f>
        <v>114025.88</v>
      </c>
      <c r="G139" s="78">
        <v>85416.349999999991</v>
      </c>
      <c r="H139" s="19">
        <f>F139-G139</f>
        <v>28609.530000000013</v>
      </c>
      <c r="I139" s="21">
        <f>IF(ISERR(+F139/G139-1)," ",+F139/G139-1)</f>
        <v>0.33494208076088494</v>
      </c>
      <c r="J139" s="1"/>
      <c r="K139" s="19">
        <f>B139+C139</f>
        <v>109812.20000000001</v>
      </c>
      <c r="L139" s="78">
        <v>85251.15</v>
      </c>
      <c r="M139" s="19">
        <f>K139-L139</f>
        <v>24561.050000000017</v>
      </c>
      <c r="N139" s="21">
        <f>IF(ISERR(+K139/L139-1)," ",+K139/L139-1)</f>
        <v>0.28810227193416171</v>
      </c>
      <c r="O139" s="34"/>
      <c r="P139" s="34"/>
      <c r="AD139" s="34"/>
      <c r="AE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 t="s">
        <v>118</v>
      </c>
      <c r="B140" s="79">
        <v>234936.21000000002</v>
      </c>
      <c r="C140" s="79">
        <v>52709.439999999944</v>
      </c>
      <c r="D140" s="79">
        <v>119876.74</v>
      </c>
      <c r="E140" s="77">
        <v>130971.94</v>
      </c>
      <c r="F140" s="19">
        <f t="shared" si="24"/>
        <v>298740.84999999998</v>
      </c>
      <c r="G140" s="78">
        <v>232469.12</v>
      </c>
      <c r="H140" s="19">
        <f t="shared" si="25"/>
        <v>66271.729999999981</v>
      </c>
      <c r="I140" s="21">
        <f t="shared" si="22"/>
        <v>0.28507756212954205</v>
      </c>
      <c r="J140" s="1"/>
      <c r="K140" s="19">
        <f t="shared" si="26"/>
        <v>287645.64999999997</v>
      </c>
      <c r="L140" s="78">
        <v>232023.62</v>
      </c>
      <c r="M140" s="19">
        <f t="shared" si="27"/>
        <v>55622.02999999997</v>
      </c>
      <c r="N140" s="21">
        <f t="shared" si="23"/>
        <v>0.23972572275184723</v>
      </c>
      <c r="O140" s="34"/>
      <c r="P140" s="34"/>
      <c r="AD140" s="34"/>
      <c r="AE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 t="s">
        <v>142</v>
      </c>
      <c r="B141" s="79">
        <v>139836.47</v>
      </c>
      <c r="C141" s="79">
        <v>31340.899999999994</v>
      </c>
      <c r="D141" s="79">
        <v>71334.59</v>
      </c>
      <c r="E141" s="77">
        <v>77936.98</v>
      </c>
      <c r="F141" s="19">
        <f t="shared" si="24"/>
        <v>177779.76</v>
      </c>
      <c r="G141" s="78">
        <v>137839.24</v>
      </c>
      <c r="H141" s="19">
        <f t="shared" si="25"/>
        <v>39940.520000000019</v>
      </c>
      <c r="I141" s="21">
        <f t="shared" si="22"/>
        <v>0.28976160924857108</v>
      </c>
      <c r="J141" s="1"/>
      <c r="K141" s="19">
        <f t="shared" si="26"/>
        <v>171177.37</v>
      </c>
      <c r="L141" s="78">
        <v>137573.85</v>
      </c>
      <c r="M141" s="19">
        <f t="shared" si="27"/>
        <v>33603.51999999999</v>
      </c>
      <c r="N141" s="21">
        <f t="shared" si="23"/>
        <v>0.24425804758680503</v>
      </c>
      <c r="O141" s="34"/>
      <c r="P141" s="34"/>
      <c r="AD141" s="34"/>
      <c r="AE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 t="s">
        <v>119</v>
      </c>
      <c r="B142" s="79">
        <v>189808.57</v>
      </c>
      <c r="C142" s="79">
        <v>42316.310000000027</v>
      </c>
      <c r="D142" s="79">
        <v>96761.82</v>
      </c>
      <c r="E142" s="77">
        <v>105717.63</v>
      </c>
      <c r="F142" s="19">
        <f t="shared" si="24"/>
        <v>241080.69000000003</v>
      </c>
      <c r="G142" s="78">
        <v>181939.75</v>
      </c>
      <c r="H142" s="19">
        <f t="shared" si="25"/>
        <v>59140.940000000031</v>
      </c>
      <c r="I142" s="21">
        <f t="shared" si="22"/>
        <v>0.32505782820961349</v>
      </c>
      <c r="J142" s="1"/>
      <c r="K142" s="19">
        <f t="shared" si="26"/>
        <v>232124.88000000003</v>
      </c>
      <c r="L142" s="78">
        <v>181587.95</v>
      </c>
      <c r="M142" s="19">
        <f t="shared" si="27"/>
        <v>50536.930000000022</v>
      </c>
      <c r="N142" s="21">
        <f t="shared" si="23"/>
        <v>0.27830552633035399</v>
      </c>
      <c r="O142" s="34"/>
      <c r="P142" s="34"/>
      <c r="AD142" s="34"/>
      <c r="AE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 t="s">
        <v>120</v>
      </c>
      <c r="B143" s="79">
        <v>105537.8</v>
      </c>
      <c r="C143" s="79">
        <v>23570.979999999981</v>
      </c>
      <c r="D143" s="79">
        <v>53872.93</v>
      </c>
      <c r="E143" s="77">
        <v>58859.15</v>
      </c>
      <c r="F143" s="19">
        <f t="shared" si="24"/>
        <v>134094.99999999997</v>
      </c>
      <c r="G143" s="78">
        <v>104650.06</v>
      </c>
      <c r="H143" s="19">
        <f t="shared" si="25"/>
        <v>29444.939999999973</v>
      </c>
      <c r="I143" s="21">
        <f t="shared" si="22"/>
        <v>0.28136572496948387</v>
      </c>
      <c r="J143" s="1"/>
      <c r="K143" s="19">
        <f t="shared" si="26"/>
        <v>129108.77999999998</v>
      </c>
      <c r="L143" s="78">
        <v>104448.23999999999</v>
      </c>
      <c r="M143" s="19">
        <f t="shared" si="27"/>
        <v>24660.539999999994</v>
      </c>
      <c r="N143" s="21">
        <f t="shared" si="23"/>
        <v>0.23610297310897721</v>
      </c>
      <c r="O143" s="34"/>
      <c r="P143" s="34"/>
      <c r="AD143" s="34"/>
      <c r="AE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 t="s">
        <v>121</v>
      </c>
      <c r="B144" s="79">
        <v>34868.29</v>
      </c>
      <c r="C144" s="79">
        <v>7917.5900000000038</v>
      </c>
      <c r="D144" s="79">
        <v>17779.05</v>
      </c>
      <c r="E144" s="77">
        <v>19424.59</v>
      </c>
      <c r="F144" s="19">
        <f t="shared" si="24"/>
        <v>44431.420000000006</v>
      </c>
      <c r="G144" s="78">
        <v>34013.460000000006</v>
      </c>
      <c r="H144" s="19">
        <f t="shared" si="25"/>
        <v>10417.959999999999</v>
      </c>
      <c r="I144" s="21">
        <f t="shared" si="22"/>
        <v>0.30628933369319089</v>
      </c>
      <c r="J144" s="1"/>
      <c r="K144" s="19">
        <f t="shared" si="26"/>
        <v>42785.880000000005</v>
      </c>
      <c r="L144" s="78">
        <v>33947.83</v>
      </c>
      <c r="M144" s="19">
        <f t="shared" si="27"/>
        <v>8838.0500000000029</v>
      </c>
      <c r="N144" s="21">
        <f t="shared" si="23"/>
        <v>0.26034211906917171</v>
      </c>
      <c r="O144" s="34"/>
      <c r="P144" s="34"/>
      <c r="AD144" s="34"/>
      <c r="AE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 t="s">
        <v>122</v>
      </c>
      <c r="B145" s="79">
        <v>329164.33</v>
      </c>
      <c r="C145" s="79">
        <v>74120.259999999951</v>
      </c>
      <c r="D145" s="79">
        <v>168130.91</v>
      </c>
      <c r="E145" s="77">
        <v>183692.28</v>
      </c>
      <c r="F145" s="19">
        <f t="shared" si="24"/>
        <v>418845.95999999996</v>
      </c>
      <c r="G145" s="78">
        <v>291853.44999999995</v>
      </c>
      <c r="H145" s="19">
        <f t="shared" si="25"/>
        <v>126992.51000000001</v>
      </c>
      <c r="I145" s="21">
        <f t="shared" si="22"/>
        <v>0.43512423786664178</v>
      </c>
      <c r="J145" s="1"/>
      <c r="K145" s="19">
        <f t="shared" si="26"/>
        <v>403284.58999999997</v>
      </c>
      <c r="L145" s="78">
        <v>291289.58999999997</v>
      </c>
      <c r="M145" s="19">
        <f t="shared" si="27"/>
        <v>111995</v>
      </c>
      <c r="N145" s="21">
        <f t="shared" si="23"/>
        <v>0.38447992597332448</v>
      </c>
      <c r="O145" s="34"/>
      <c r="P145" s="34"/>
      <c r="AD145" s="34"/>
      <c r="AE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79" t="s">
        <v>128</v>
      </c>
      <c r="C146" s="79" t="s">
        <v>128</v>
      </c>
      <c r="D146" s="78"/>
      <c r="E146" s="77"/>
      <c r="F146" s="19"/>
      <c r="G146" s="78"/>
      <c r="H146" s="19"/>
      <c r="I146" s="21"/>
      <c r="J146" s="1"/>
      <c r="K146" s="19"/>
      <c r="L146" s="78"/>
      <c r="M146" s="19"/>
      <c r="N146" s="21"/>
      <c r="O146" s="34"/>
      <c r="P146" s="34"/>
      <c r="AD146" s="34"/>
      <c r="AE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 t="s">
        <v>148</v>
      </c>
      <c r="B147" s="79">
        <v>0</v>
      </c>
      <c r="C147" s="79">
        <v>0</v>
      </c>
      <c r="D147" s="80">
        <v>0</v>
      </c>
      <c r="E147" s="77">
        <v>0</v>
      </c>
      <c r="F147" s="19">
        <f>B147+C147-D147+E147</f>
        <v>0</v>
      </c>
      <c r="G147" s="78">
        <v>0</v>
      </c>
      <c r="H147" s="19">
        <f>F147-G147</f>
        <v>0</v>
      </c>
      <c r="I147" s="21" t="str">
        <f>IF(ISERR(+F147/G147-1)," ",+F147/G147-1)</f>
        <v xml:space="preserve"> </v>
      </c>
      <c r="J147" s="25" t="s">
        <v>123</v>
      </c>
      <c r="K147" s="19">
        <f>B147+C147</f>
        <v>0</v>
      </c>
      <c r="L147" s="78">
        <v>0</v>
      </c>
      <c r="M147" s="19">
        <f>K147-L147</f>
        <v>0</v>
      </c>
      <c r="N147" s="21" t="str">
        <f>IF(ISERR(+K147/L147-1)," ",+K147/L147-1)</f>
        <v xml:space="preserve"> </v>
      </c>
      <c r="O147" s="34"/>
      <c r="P147" s="34"/>
      <c r="AD147" s="34"/>
      <c r="AE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 t="s">
        <v>147</v>
      </c>
      <c r="B148" s="79">
        <v>3073622.49</v>
      </c>
      <c r="C148" s="79">
        <v>748751.64999999944</v>
      </c>
      <c r="D148" s="80">
        <v>1533184.81</v>
      </c>
      <c r="E148" s="77">
        <v>1711554.36</v>
      </c>
      <c r="F148" s="19">
        <f>B148+C148-D148+E148</f>
        <v>4000743.6899999995</v>
      </c>
      <c r="G148" s="78">
        <v>4183582.9399999995</v>
      </c>
      <c r="H148" s="19">
        <f>F148-G148</f>
        <v>-182839.25</v>
      </c>
      <c r="I148" s="21">
        <f>IF(ISERR(+F148/G148-1)," ",+F148/G148-1)</f>
        <v>-4.370398594272884E-2</v>
      </c>
      <c r="J148" s="25" t="s">
        <v>123</v>
      </c>
      <c r="K148" s="19">
        <f>B148+C148</f>
        <v>3822374.1399999997</v>
      </c>
      <c r="L148" s="78">
        <v>4179923.03</v>
      </c>
      <c r="M148" s="19">
        <f>K148-L148</f>
        <v>-357548.89000000013</v>
      </c>
      <c r="N148" s="21">
        <f>IF(ISERR(+K148/L148-1)," ",+K148/L148-1)</f>
        <v>-8.5539587077037682E-2</v>
      </c>
      <c r="O148" s="34"/>
      <c r="P148" s="34"/>
      <c r="AD148" s="34"/>
      <c r="AE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 t="s">
        <v>124</v>
      </c>
      <c r="B149" s="79">
        <v>1353884131.3800001</v>
      </c>
      <c r="C149" s="79">
        <v>33491380.269999921</v>
      </c>
      <c r="D149" s="80">
        <v>557434978.87</v>
      </c>
      <c r="E149" s="77">
        <v>615603526.74000001</v>
      </c>
      <c r="F149" s="19">
        <f>B149+C149-D149+E149</f>
        <v>1445544059.52</v>
      </c>
      <c r="G149" s="78">
        <v>1206174022.2299998</v>
      </c>
      <c r="H149" s="19">
        <f>F149-G149</f>
        <v>239370037.2900002</v>
      </c>
      <c r="I149" s="21">
        <f>IF(ISERR(+F149/G149-1)," ",+F149/G149-1)</f>
        <v>0.19845398166298422</v>
      </c>
      <c r="J149" s="1"/>
      <c r="K149" s="19">
        <f>B149+C149</f>
        <v>1387375511.6500001</v>
      </c>
      <c r="L149" s="78">
        <v>1196370924.2299998</v>
      </c>
      <c r="M149" s="19">
        <f>K149-L149</f>
        <v>191004587.42000031</v>
      </c>
      <c r="N149" s="21">
        <f>IF(ISERR(+K149/L149-1)," ",+K149/L149-1)</f>
        <v>0.15965331783947634</v>
      </c>
      <c r="O149" s="34"/>
      <c r="P149" s="34"/>
      <c r="AD149" s="34"/>
      <c r="AE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8"/>
      <c r="C150" s="20"/>
      <c r="D150" s="19"/>
      <c r="E150" s="31"/>
      <c r="F150" s="19"/>
      <c r="G150" s="19"/>
      <c r="H150" s="19"/>
      <c r="I150" s="21"/>
      <c r="J150" s="1"/>
      <c r="K150" s="19"/>
      <c r="L150" s="19"/>
      <c r="M150" s="19"/>
      <c r="N150" s="21"/>
      <c r="O150" s="34"/>
      <c r="P150" s="34"/>
      <c r="AD150" s="34"/>
      <c r="AE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 t="s">
        <v>125</v>
      </c>
      <c r="B151" s="19">
        <f t="shared" ref="B151:H151" si="28">SUM(B12:B149)</f>
        <v>2748334859.5199995</v>
      </c>
      <c r="C151" s="19">
        <f t="shared" si="28"/>
        <v>373428289.09999949</v>
      </c>
      <c r="D151" s="19">
        <f t="shared" si="28"/>
        <v>1257068521.4599996</v>
      </c>
      <c r="E151" s="31">
        <f t="shared" si="28"/>
        <v>1384779517.6800003</v>
      </c>
      <c r="F151" s="19">
        <f t="shared" si="28"/>
        <v>3249474144.8400006</v>
      </c>
      <c r="G151" s="19">
        <f t="shared" si="28"/>
        <v>2714761093.9000001</v>
      </c>
      <c r="H151" s="19">
        <f t="shared" si="28"/>
        <v>534713050.93999994</v>
      </c>
      <c r="I151" s="21">
        <f>F151/G151-1</f>
        <v>0.19696504865252695</v>
      </c>
      <c r="J151" s="1" t="s">
        <v>123</v>
      </c>
      <c r="K151" s="19">
        <f>SUM(K12:K149)</f>
        <v>3121763148.6200004</v>
      </c>
      <c r="L151" s="19">
        <f>SUM(L12:L149)</f>
        <v>2697612628.0799999</v>
      </c>
      <c r="M151" s="19">
        <f>K151-L151</f>
        <v>424150520.54000044</v>
      </c>
      <c r="N151" s="21">
        <f>IF(ISERR(+K151/L151-1)," ",+K151/L151-1)</f>
        <v>0.15723181161184185</v>
      </c>
      <c r="O151" s="34"/>
      <c r="P151" s="34"/>
      <c r="AD151" s="34"/>
      <c r="AE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 t="s">
        <v>126</v>
      </c>
      <c r="B152" s="19">
        <f t="shared" ref="B152:H152" si="29">B149</f>
        <v>1353884131.3800001</v>
      </c>
      <c r="C152" s="19">
        <f t="shared" si="29"/>
        <v>33491380.269999921</v>
      </c>
      <c r="D152" s="19">
        <f t="shared" si="29"/>
        <v>557434978.87</v>
      </c>
      <c r="E152" s="31">
        <f t="shared" si="29"/>
        <v>615603526.74000001</v>
      </c>
      <c r="F152" s="19">
        <f t="shared" si="29"/>
        <v>1445544059.52</v>
      </c>
      <c r="G152" s="19">
        <f t="shared" si="29"/>
        <v>1206174022.2299998</v>
      </c>
      <c r="H152" s="19">
        <f t="shared" si="29"/>
        <v>239370037.2900002</v>
      </c>
      <c r="I152" s="21">
        <f>F152/G152-1</f>
        <v>0.19845398166298422</v>
      </c>
      <c r="J152" s="1" t="s">
        <v>123</v>
      </c>
      <c r="K152" s="19">
        <f>K149</f>
        <v>1387375511.6500001</v>
      </c>
      <c r="L152" s="19">
        <f>L149</f>
        <v>1196370924.2299998</v>
      </c>
      <c r="M152" s="19">
        <f>K152-L152</f>
        <v>191004587.42000031</v>
      </c>
      <c r="N152" s="21">
        <f>IF(ISERR(+K152/L152-1)," ",+K152/L152-1)</f>
        <v>0.15965331783947634</v>
      </c>
      <c r="O152" s="34"/>
      <c r="P152" s="34"/>
      <c r="AD152" s="34"/>
      <c r="AE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 t="s">
        <v>127</v>
      </c>
      <c r="B153" s="19">
        <f t="shared" ref="B153:H153" si="30">SUM(B12:B148)</f>
        <v>1394450728.1399992</v>
      </c>
      <c r="C153" s="19">
        <f t="shared" si="30"/>
        <v>339936908.82999957</v>
      </c>
      <c r="D153" s="19">
        <f t="shared" si="30"/>
        <v>699633542.58999956</v>
      </c>
      <c r="E153" s="31">
        <f t="shared" si="30"/>
        <v>769175990.94000041</v>
      </c>
      <c r="F153" s="19">
        <f t="shared" si="30"/>
        <v>1803930085.3200006</v>
      </c>
      <c r="G153" s="19">
        <f t="shared" si="30"/>
        <v>1508587071.6700003</v>
      </c>
      <c r="H153" s="19">
        <f t="shared" si="30"/>
        <v>295343013.64999974</v>
      </c>
      <c r="I153" s="21">
        <f>F153/G153-1</f>
        <v>0.19577458881644572</v>
      </c>
      <c r="J153" s="1" t="s">
        <v>123</v>
      </c>
      <c r="K153" s="19">
        <f>SUM(K12:K148)</f>
        <v>1734387636.9700003</v>
      </c>
      <c r="L153" s="19">
        <f>SUM(L12:L148)</f>
        <v>1501241703.8499999</v>
      </c>
      <c r="M153" s="19">
        <f>SUM(M12:M148)</f>
        <v>233145933.11999977</v>
      </c>
      <c r="N153" s="21">
        <f>IF(ISERR(+K153/L153-1)," ",+K153/L153-1)</f>
        <v>0.15530206263394319</v>
      </c>
      <c r="O153" s="34"/>
      <c r="P153" s="34"/>
      <c r="AD153" s="34"/>
      <c r="AE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 t="s">
        <v>123</v>
      </c>
      <c r="B154" s="1" t="s">
        <v>123</v>
      </c>
      <c r="C154" s="1" t="s">
        <v>128</v>
      </c>
      <c r="D154" s="1" t="s">
        <v>128</v>
      </c>
      <c r="E154" s="53" t="s">
        <v>128</v>
      </c>
      <c r="F154" s="1" t="s">
        <v>128</v>
      </c>
      <c r="G154" s="1" t="s">
        <v>128</v>
      </c>
      <c r="H154" s="1" t="s">
        <v>123</v>
      </c>
      <c r="I154" s="1" t="s">
        <v>123</v>
      </c>
      <c r="J154" s="1" t="s">
        <v>123</v>
      </c>
      <c r="K154" s="1"/>
      <c r="L154" s="1" t="s">
        <v>128</v>
      </c>
      <c r="M154" s="1" t="s">
        <v>128</v>
      </c>
      <c r="N154" s="1" t="s">
        <v>123</v>
      </c>
      <c r="O154" s="34"/>
      <c r="P154" s="34"/>
      <c r="Q154" s="34"/>
      <c r="R154" s="34" t="s">
        <v>128</v>
      </c>
      <c r="S154" s="34" t="s">
        <v>128</v>
      </c>
      <c r="T154" s="34" t="s">
        <v>128</v>
      </c>
      <c r="U154" s="34" t="s">
        <v>128</v>
      </c>
      <c r="V154" s="34" t="s">
        <v>128</v>
      </c>
      <c r="W154" s="34" t="s">
        <v>128</v>
      </c>
      <c r="X154" s="61" t="s">
        <v>123</v>
      </c>
      <c r="Y154" s="34" t="s">
        <v>123</v>
      </c>
      <c r="Z154" s="34" t="s">
        <v>128</v>
      </c>
      <c r="AA154" s="34" t="s">
        <v>128</v>
      </c>
      <c r="AB154" s="34" t="s">
        <v>128</v>
      </c>
      <c r="AC154" s="61"/>
      <c r="AD154" s="34"/>
      <c r="AE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27"/>
      <c r="B155" s="1"/>
      <c r="C155" s="1"/>
      <c r="D155" s="1"/>
      <c r="E155" s="53"/>
      <c r="F155" s="1"/>
      <c r="G155" s="1"/>
      <c r="H155" s="1"/>
      <c r="I155" s="1"/>
      <c r="J155" s="1"/>
      <c r="K155" s="1"/>
      <c r="L155" s="1"/>
      <c r="M155" s="1"/>
      <c r="N155" s="1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53"/>
      <c r="F156" s="1"/>
      <c r="G156" s="1"/>
      <c r="H156" s="1"/>
      <c r="I156" s="1"/>
      <c r="J156" s="1"/>
      <c r="K156" s="1"/>
      <c r="L156" s="1"/>
      <c r="M156" s="1"/>
      <c r="N156" s="1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53"/>
      <c r="F157" s="1"/>
      <c r="G157" s="1"/>
      <c r="H157" s="1"/>
      <c r="I157" s="1"/>
      <c r="J157" s="1"/>
      <c r="K157" s="1"/>
      <c r="L157" s="1"/>
      <c r="M157" s="1"/>
      <c r="N157" s="1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53"/>
      <c r="F158" s="1"/>
      <c r="G158" s="1"/>
      <c r="H158" s="1"/>
      <c r="I158" s="1"/>
      <c r="J158" s="1"/>
      <c r="K158" s="1"/>
      <c r="L158" s="1"/>
      <c r="M158" s="1"/>
      <c r="N158" s="1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53"/>
      <c r="F159" s="1"/>
      <c r="G159" s="1"/>
      <c r="H159" s="1"/>
      <c r="I159" s="1"/>
      <c r="J159" s="1"/>
      <c r="K159" s="1"/>
      <c r="L159" s="1"/>
      <c r="M159" s="1"/>
      <c r="N159" s="1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53"/>
      <c r="F160" s="1"/>
      <c r="G160" s="1"/>
      <c r="H160" s="1"/>
      <c r="I160" s="1"/>
      <c r="J160" s="1"/>
      <c r="K160" s="1"/>
      <c r="L160" s="1"/>
      <c r="M160" s="1"/>
      <c r="N160" s="1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53"/>
      <c r="F161" s="1"/>
      <c r="G161" s="1"/>
      <c r="H161" s="1"/>
      <c r="I161" s="1"/>
      <c r="J161" s="1"/>
      <c r="K161" s="1"/>
      <c r="L161" s="1"/>
      <c r="M161" s="1"/>
      <c r="N161" s="1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53"/>
      <c r="F162" s="1"/>
      <c r="G162" s="1"/>
      <c r="H162" s="1"/>
      <c r="I162" s="1"/>
      <c r="J162" s="1"/>
      <c r="K162" s="1"/>
      <c r="L162" s="1"/>
      <c r="M162" s="1"/>
      <c r="N162" s="1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53"/>
      <c r="F163" s="1"/>
      <c r="G163" s="1"/>
      <c r="H163" s="1"/>
      <c r="I163" s="1"/>
      <c r="J163" s="1"/>
      <c r="K163" s="1"/>
      <c r="L163" s="1"/>
      <c r="M163" s="1"/>
      <c r="N163" s="1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53"/>
      <c r="F164" s="1"/>
      <c r="G164" s="1"/>
      <c r="H164" s="1"/>
      <c r="I164" s="1"/>
      <c r="J164" s="1"/>
      <c r="K164" s="1"/>
      <c r="L164" s="1"/>
      <c r="M164" s="1"/>
      <c r="N164" s="1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53"/>
      <c r="F165" s="1"/>
      <c r="G165" s="1"/>
      <c r="H165" s="1"/>
      <c r="I165" s="1"/>
      <c r="J165" s="1"/>
      <c r="K165" s="1"/>
      <c r="L165" s="1"/>
      <c r="M165" s="1"/>
      <c r="N165" s="1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53"/>
      <c r="F166" s="1"/>
      <c r="G166" s="1"/>
      <c r="H166" s="1"/>
      <c r="I166" s="1"/>
      <c r="J166" s="1"/>
      <c r="K166" s="1"/>
      <c r="L166" s="1"/>
      <c r="M166" s="1"/>
      <c r="N166" s="1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53"/>
      <c r="F167" s="1"/>
      <c r="G167" s="1"/>
      <c r="H167" s="1"/>
      <c r="I167" s="1"/>
      <c r="J167" s="1"/>
      <c r="K167" s="1"/>
      <c r="L167" s="1"/>
      <c r="M167" s="1"/>
      <c r="N167" s="1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53"/>
      <c r="F168" s="1"/>
      <c r="G168" s="1"/>
      <c r="H168" s="1"/>
      <c r="I168" s="1"/>
      <c r="J168" s="1"/>
      <c r="K168" s="1"/>
      <c r="L168" s="1"/>
      <c r="M168" s="1"/>
      <c r="N168" s="1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53"/>
      <c r="F169" s="1"/>
      <c r="G169" s="1"/>
      <c r="H169" s="1"/>
      <c r="I169" s="1"/>
      <c r="J169" s="1"/>
      <c r="K169" s="1"/>
      <c r="L169" s="1"/>
      <c r="M169" s="1"/>
      <c r="N169" s="1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53"/>
      <c r="F170" s="1"/>
      <c r="G170" s="1"/>
      <c r="H170" s="1"/>
      <c r="I170" s="1"/>
      <c r="J170" s="1"/>
      <c r="K170" s="1"/>
      <c r="L170" s="1"/>
      <c r="M170" s="1"/>
      <c r="N170" s="1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53"/>
      <c r="F171" s="1"/>
      <c r="G171" s="1"/>
      <c r="H171" s="1"/>
      <c r="I171" s="1"/>
      <c r="J171" s="1"/>
      <c r="K171" s="1"/>
      <c r="L171" s="1"/>
      <c r="M171" s="1"/>
      <c r="N171" s="1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53"/>
      <c r="F172" s="1"/>
      <c r="G172" s="1"/>
      <c r="H172" s="1"/>
      <c r="I172" s="1"/>
      <c r="J172" s="1"/>
      <c r="K172" s="1"/>
      <c r="L172" s="1"/>
      <c r="M172" s="1"/>
      <c r="N172" s="1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53"/>
      <c r="F173" s="1"/>
      <c r="G173" s="1"/>
      <c r="H173" s="1"/>
      <c r="I173" s="1"/>
      <c r="J173" s="1"/>
      <c r="K173" s="1"/>
      <c r="L173" s="1"/>
      <c r="M173" s="1"/>
      <c r="N173" s="1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53"/>
      <c r="F174" s="1"/>
      <c r="G174" s="1"/>
      <c r="H174" s="1"/>
      <c r="I174" s="1"/>
      <c r="J174" s="1"/>
      <c r="K174" s="1"/>
      <c r="L174" s="1"/>
      <c r="M174" s="1"/>
      <c r="N174" s="1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53"/>
      <c r="F175" s="1"/>
      <c r="G175" s="1"/>
      <c r="H175" s="1"/>
      <c r="I175" s="1"/>
      <c r="J175" s="1"/>
      <c r="K175" s="1"/>
      <c r="L175" s="1"/>
      <c r="M175" s="1"/>
      <c r="N175" s="1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53"/>
      <c r="F176" s="1"/>
      <c r="G176" s="1"/>
      <c r="H176" s="1"/>
      <c r="I176" s="1"/>
      <c r="J176" s="1"/>
      <c r="K176" s="1"/>
      <c r="L176" s="1"/>
      <c r="M176" s="1"/>
      <c r="N176" s="1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53"/>
      <c r="F177" s="1"/>
      <c r="G177" s="1"/>
      <c r="H177" s="1"/>
      <c r="I177" s="1"/>
      <c r="J177" s="1"/>
      <c r="K177" s="1"/>
      <c r="L177" s="1"/>
      <c r="M177" s="1"/>
      <c r="N177" s="1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53"/>
      <c r="F178" s="1"/>
      <c r="G178" s="1"/>
      <c r="H178" s="1"/>
      <c r="I178" s="1"/>
      <c r="J178" s="1"/>
      <c r="K178" s="1"/>
      <c r="L178" s="1"/>
      <c r="M178" s="1"/>
      <c r="N178" s="1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53"/>
      <c r="F179" s="1"/>
      <c r="G179" s="1"/>
      <c r="H179" s="1"/>
      <c r="I179" s="1"/>
      <c r="J179" s="1"/>
      <c r="K179" s="1"/>
      <c r="L179" s="1"/>
      <c r="M179" s="1"/>
      <c r="N179" s="1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53"/>
      <c r="F180" s="1"/>
      <c r="G180" s="1"/>
      <c r="H180" s="1"/>
      <c r="I180" s="1"/>
      <c r="J180" s="1"/>
      <c r="K180" s="1"/>
      <c r="L180" s="1"/>
      <c r="M180" s="1"/>
      <c r="N180" s="1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53"/>
      <c r="F181" s="1"/>
      <c r="G181" s="1"/>
      <c r="H181" s="1"/>
      <c r="I181" s="1"/>
      <c r="J181" s="1"/>
      <c r="K181" s="1"/>
      <c r="L181" s="1"/>
      <c r="M181" s="1"/>
      <c r="N181" s="1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53"/>
      <c r="F182" s="1"/>
      <c r="G182" s="1"/>
      <c r="H182" s="1"/>
      <c r="I182" s="1"/>
      <c r="J182" s="1"/>
      <c r="K182" s="1"/>
      <c r="L182" s="1"/>
      <c r="M182" s="1"/>
      <c r="N182" s="1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53"/>
      <c r="F183" s="1"/>
      <c r="G183" s="1"/>
      <c r="H183" s="1"/>
      <c r="I183" s="1"/>
      <c r="J183" s="1"/>
      <c r="K183" s="1"/>
      <c r="L183" s="1"/>
      <c r="M183" s="1"/>
      <c r="N183" s="1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53"/>
      <c r="F184" s="1"/>
      <c r="G184" s="1"/>
      <c r="H184" s="1"/>
      <c r="I184" s="1"/>
      <c r="J184" s="1"/>
      <c r="K184" s="1"/>
      <c r="L184" s="1"/>
      <c r="M184" s="1"/>
      <c r="N184" s="1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53"/>
      <c r="F185" s="1"/>
      <c r="G185" s="1"/>
      <c r="H185" s="1"/>
      <c r="I185" s="1"/>
      <c r="J185" s="1"/>
      <c r="K185" s="1"/>
      <c r="L185" s="1"/>
      <c r="M185" s="1"/>
      <c r="N185" s="1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53"/>
      <c r="F186" s="1"/>
      <c r="G186" s="1"/>
      <c r="H186" s="1"/>
      <c r="I186" s="1"/>
      <c r="J186" s="1"/>
      <c r="K186" s="1"/>
      <c r="L186" s="1"/>
      <c r="M186" s="1"/>
      <c r="N186" s="1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53"/>
      <c r="F187" s="1"/>
      <c r="G187" s="1"/>
      <c r="H187" s="1"/>
      <c r="I187" s="1"/>
      <c r="J187" s="1"/>
      <c r="K187" s="1"/>
      <c r="L187" s="1"/>
      <c r="M187" s="1"/>
      <c r="N187" s="1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53"/>
      <c r="F188" s="1"/>
      <c r="G188" s="1"/>
      <c r="H188" s="1"/>
      <c r="I188" s="1"/>
      <c r="J188" s="1"/>
      <c r="K188" s="1"/>
      <c r="L188" s="1"/>
      <c r="M188" s="1"/>
      <c r="N188" s="1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53"/>
      <c r="F189" s="1"/>
      <c r="G189" s="1"/>
      <c r="H189" s="1"/>
      <c r="I189" s="1"/>
      <c r="J189" s="1"/>
      <c r="K189" s="1"/>
      <c r="L189" s="1"/>
      <c r="M189" s="1"/>
      <c r="N189" s="1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53"/>
      <c r="F190" s="1"/>
      <c r="G190" s="1"/>
      <c r="H190" s="1"/>
      <c r="I190" s="1"/>
      <c r="J190" s="1"/>
      <c r="K190" s="1"/>
      <c r="L190" s="1"/>
      <c r="M190" s="1"/>
      <c r="N190" s="1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53"/>
      <c r="F191" s="1"/>
      <c r="G191" s="1"/>
      <c r="H191" s="1"/>
      <c r="I191" s="1"/>
      <c r="J191" s="1"/>
      <c r="K191" s="1"/>
      <c r="L191" s="1"/>
      <c r="M191" s="1"/>
      <c r="N191" s="1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53"/>
      <c r="F192" s="1"/>
      <c r="G192" s="1"/>
      <c r="H192" s="1"/>
      <c r="I192" s="1"/>
      <c r="J192" s="1"/>
      <c r="K192" s="1"/>
      <c r="L192" s="1"/>
      <c r="M192" s="1"/>
      <c r="N192" s="1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53"/>
      <c r="F193" s="1"/>
      <c r="G193" s="1"/>
      <c r="H193" s="1"/>
      <c r="I193" s="1"/>
      <c r="J193" s="1"/>
      <c r="K193" s="1"/>
      <c r="L193" s="1"/>
      <c r="M193" s="1"/>
      <c r="N193" s="1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53"/>
      <c r="F194" s="1"/>
      <c r="G194" s="1"/>
      <c r="H194" s="1"/>
      <c r="I194" s="1"/>
      <c r="J194" s="1"/>
      <c r="K194" s="1"/>
      <c r="L194" s="1"/>
      <c r="M194" s="1"/>
      <c r="N194" s="1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53"/>
      <c r="F195" s="1"/>
      <c r="G195" s="1"/>
      <c r="H195" s="1"/>
      <c r="I195" s="1"/>
      <c r="J195" s="1"/>
      <c r="K195" s="1"/>
      <c r="L195" s="1"/>
      <c r="M195" s="1"/>
      <c r="N195" s="1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53"/>
      <c r="F196" s="1"/>
      <c r="G196" s="1"/>
      <c r="H196" s="1"/>
      <c r="I196" s="1"/>
      <c r="J196" s="1"/>
      <c r="K196" s="1"/>
      <c r="L196" s="1"/>
      <c r="M196" s="1"/>
      <c r="N196" s="1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53"/>
      <c r="F197" s="1"/>
      <c r="G197" s="1"/>
      <c r="H197" s="1"/>
      <c r="I197" s="1"/>
      <c r="J197" s="1"/>
      <c r="K197" s="1"/>
      <c r="L197" s="1"/>
      <c r="M197" s="1"/>
      <c r="N197" s="1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53"/>
      <c r="F198" s="1"/>
      <c r="G198" s="1"/>
      <c r="H198" s="1"/>
      <c r="I198" s="1"/>
      <c r="J198" s="1"/>
      <c r="K198" s="1"/>
      <c r="L198" s="1"/>
      <c r="M198" s="1"/>
      <c r="N198" s="1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53"/>
      <c r="F199" s="1"/>
      <c r="G199" s="1"/>
      <c r="H199" s="1"/>
      <c r="I199" s="1"/>
      <c r="J199" s="1"/>
      <c r="K199" s="1"/>
      <c r="L199" s="1"/>
      <c r="M199" s="1"/>
      <c r="N199" s="1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53"/>
      <c r="F200" s="1"/>
      <c r="G200" s="1"/>
      <c r="H200" s="1"/>
      <c r="I200" s="1"/>
      <c r="J200" s="1"/>
      <c r="K200" s="1"/>
      <c r="L200" s="1"/>
      <c r="M200" s="1"/>
      <c r="N200" s="1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53"/>
      <c r="F201" s="1"/>
      <c r="G201" s="1"/>
      <c r="H201" s="1"/>
      <c r="I201" s="1"/>
      <c r="J201" s="1"/>
      <c r="K201" s="1"/>
      <c r="L201" s="1"/>
      <c r="M201" s="1"/>
      <c r="N201" s="1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53"/>
      <c r="F202" s="1"/>
      <c r="G202" s="1"/>
      <c r="H202" s="1"/>
      <c r="I202" s="1"/>
      <c r="J202" s="1"/>
      <c r="K202" s="1"/>
      <c r="L202" s="1"/>
      <c r="M202" s="1"/>
      <c r="N202" s="1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53"/>
      <c r="F203" s="1"/>
      <c r="G203" s="1"/>
      <c r="H203" s="1"/>
      <c r="I203" s="1"/>
      <c r="J203" s="1"/>
      <c r="K203" s="1"/>
      <c r="L203" s="1"/>
      <c r="M203" s="1"/>
      <c r="N203" s="1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53"/>
      <c r="F204" s="1"/>
      <c r="G204" s="1"/>
      <c r="H204" s="1"/>
      <c r="I204" s="1"/>
      <c r="J204" s="1"/>
      <c r="K204" s="1"/>
      <c r="L204" s="1"/>
      <c r="M204" s="1"/>
      <c r="N204" s="1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"/>
      <c r="E205" s="53"/>
      <c r="F205" s="1"/>
      <c r="G205" s="1"/>
      <c r="H205" s="1"/>
      <c r="I205" s="1"/>
      <c r="J205" s="1"/>
      <c r="K205" s="1"/>
      <c r="L205" s="1"/>
      <c r="M205" s="1"/>
      <c r="N205" s="1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</sheetData>
  <mergeCells count="4">
    <mergeCell ref="A2:N2"/>
    <mergeCell ref="A3:N3"/>
    <mergeCell ref="A4:N4"/>
    <mergeCell ref="A5:N5"/>
  </mergeCells>
  <phoneticPr fontId="2" type="noConversion"/>
  <pageMargins left="0.41" right="0.17" top="0.5" bottom="0.47" header="0.24" footer="0.24"/>
  <pageSetup paperSize="5" scale="60" orientation="landscape" r:id="rId1"/>
  <headerFooter alignWithMargins="0">
    <oddHeader>&amp;L&amp;D
&amp;T</oddHeader>
    <oddFooter>&amp;L&amp;Z&amp;F&amp;R&amp;P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05"/>
  <sheetViews>
    <sheetView zoomScale="75" zoomScaleNormal="75" zoomScaleSheetLayoutView="40" workbookViewId="0">
      <pane xSplit="1" ySplit="9" topLeftCell="D23" activePane="bottomRight" state="frozen"/>
      <selection activeCell="E137" sqref="E137"/>
      <selection pane="topRight" activeCell="E137" sqref="E137"/>
      <selection pane="bottomLeft" activeCell="E137" sqref="E137"/>
      <selection pane="bottomRight" activeCell="N37" sqref="N37"/>
    </sheetView>
  </sheetViews>
  <sheetFormatPr defaultColWidth="9.6640625" defaultRowHeight="15"/>
  <cols>
    <col min="1" max="1" width="18.6640625" style="8" customWidth="1"/>
    <col min="2" max="2" width="18" style="8" bestFit="1" customWidth="1"/>
    <col min="3" max="3" width="16.109375" style="8" bestFit="1" customWidth="1"/>
    <col min="4" max="4" width="16.6640625" style="8" bestFit="1" customWidth="1"/>
    <col min="5" max="5" width="16.6640625" style="54" bestFit="1" customWidth="1"/>
    <col min="6" max="7" width="18" style="8" bestFit="1" customWidth="1"/>
    <col min="8" max="8" width="17.44140625" style="8" bestFit="1" customWidth="1"/>
    <col min="9" max="9" width="12.109375" style="8" bestFit="1" customWidth="1"/>
    <col min="10" max="10" width="1.6640625" style="8" customWidth="1"/>
    <col min="11" max="12" width="18" style="8" bestFit="1" customWidth="1"/>
    <col min="13" max="13" width="17.44140625" style="8" bestFit="1" customWidth="1"/>
    <col min="14" max="14" width="12.6640625" style="8" customWidth="1"/>
    <col min="15" max="15" width="4.6640625" style="8" customWidth="1"/>
    <col min="16" max="16" width="1.6640625" style="8" customWidth="1"/>
    <col min="17" max="17" width="18.6640625" style="8" bestFit="1" customWidth="1"/>
    <col min="18" max="18" width="17.6640625" style="8" customWidth="1"/>
    <col min="19" max="19" width="17.44140625" style="8" customWidth="1"/>
    <col min="20" max="20" width="16.109375" style="8" bestFit="1" customWidth="1"/>
    <col min="21" max="22" width="18" style="8" bestFit="1" customWidth="1"/>
    <col min="23" max="23" width="17.44140625" style="8" bestFit="1" customWidth="1"/>
    <col min="24" max="24" width="12.6640625" style="8" customWidth="1"/>
    <col min="25" max="25" width="1.6640625" style="8" customWidth="1"/>
    <col min="26" max="27" width="18.6640625" style="8" bestFit="1" customWidth="1"/>
    <col min="28" max="28" width="17.109375" style="8" customWidth="1"/>
    <col min="29" max="29" width="12.6640625" style="8" customWidth="1"/>
    <col min="30" max="30" width="4.6640625" style="8" customWidth="1"/>
    <col min="31" max="31" width="1.6640625" style="8" customWidth="1"/>
    <col min="32" max="32" width="18.6640625" style="8" bestFit="1" customWidth="1"/>
    <col min="33" max="33" width="17.6640625" style="8" customWidth="1"/>
    <col min="34" max="34" width="18.44140625" style="8" bestFit="1" customWidth="1"/>
    <col min="35" max="35" width="16.6640625" style="8" customWidth="1"/>
    <col min="36" max="37" width="18.6640625" style="8" bestFit="1" customWidth="1"/>
    <col min="38" max="38" width="19.33203125" style="8" bestFit="1" customWidth="1"/>
    <col min="39" max="39" width="11.88671875" style="8" bestFit="1" customWidth="1"/>
    <col min="40" max="40" width="1.6640625" style="8" customWidth="1"/>
    <col min="41" max="41" width="18.6640625" style="8" bestFit="1" customWidth="1"/>
    <col min="42" max="42" width="18.88671875" style="8" customWidth="1"/>
    <col min="43" max="43" width="19.33203125" style="8" bestFit="1" customWidth="1"/>
    <col min="44" max="44" width="12.109375" style="8" bestFit="1" customWidth="1"/>
    <col min="45" max="45" width="4.6640625" style="8" customWidth="1"/>
    <col min="46" max="49" width="9.6640625" style="8" customWidth="1"/>
    <col min="50" max="50" width="20.6640625" style="8" customWidth="1"/>
    <col min="51" max="16384" width="9.6640625" style="8"/>
  </cols>
  <sheetData>
    <row r="1" spans="1:25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135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7"/>
      <c r="AS1" s="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84" t="str">
        <f>Jan!A2:N2</f>
        <v>DEPARTMENT OF TAXATION &amp; FINANCE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"/>
      <c r="P2" s="6"/>
      <c r="Q2" s="6"/>
      <c r="R2" s="6"/>
      <c r="S2" s="6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9"/>
      <c r="AK2" s="9"/>
      <c r="AL2" s="9"/>
      <c r="AM2" s="6"/>
      <c r="AN2" s="6"/>
      <c r="AO2" s="6"/>
      <c r="AP2" s="6"/>
      <c r="AQ2" s="6"/>
      <c r="AR2" s="6"/>
      <c r="AS2" s="6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84" t="str">
        <f>Jan!A3:N3</f>
        <v>OFFICE OF PROCESSING AND TAXPAYER SERVICES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6"/>
      <c r="P3" s="6"/>
      <c r="Q3" s="6"/>
      <c r="R3" s="6"/>
      <c r="S3" s="6"/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  <c r="AJ3" s="9"/>
      <c r="AK3" s="9"/>
      <c r="AL3" s="9"/>
      <c r="AM3" s="6"/>
      <c r="AN3" s="6"/>
      <c r="AO3" s="6"/>
      <c r="AP3" s="6"/>
      <c r="AQ3" s="6"/>
      <c r="AR3" s="6"/>
      <c r="AS3" s="6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84" t="str">
        <f>Jan!A4:N4</f>
        <v>SALES TAX MONTHLY CASH/COLLECTIONS REPORT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6"/>
      <c r="P4" s="6"/>
      <c r="Q4" s="6"/>
      <c r="R4" s="6"/>
      <c r="S4" s="6"/>
      <c r="T4" s="9"/>
      <c r="U4" s="9"/>
      <c r="V4" s="9"/>
      <c r="W4" s="9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9"/>
      <c r="AJ4" s="9"/>
      <c r="AK4" s="9"/>
      <c r="AL4" s="9"/>
      <c r="AM4" s="6"/>
      <c r="AN4" s="6"/>
      <c r="AO4" s="6"/>
      <c r="AP4" s="6"/>
      <c r="AQ4" s="6"/>
      <c r="AR4" s="6"/>
      <c r="AS4" s="6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83" t="str">
        <f>CONCATENATE("MONTH OF FEBRUARY ",Setup!B2)</f>
        <v>MONTH OF FEBRUARY 2022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6"/>
      <c r="P5" s="6"/>
      <c r="Q5" s="6"/>
      <c r="R5" s="6"/>
      <c r="S5" s="6"/>
      <c r="T5" s="9"/>
      <c r="U5" s="9"/>
      <c r="V5" s="9"/>
      <c r="W5" s="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9"/>
      <c r="AJ5" s="9"/>
      <c r="AK5" s="9"/>
      <c r="AL5" s="9"/>
      <c r="AM5" s="6"/>
      <c r="AN5" s="6"/>
      <c r="AO5" s="6"/>
      <c r="AP5" s="6"/>
      <c r="AQ5" s="6"/>
      <c r="AR5" s="6"/>
      <c r="AS5" s="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thickTop="1">
      <c r="A7" s="10"/>
      <c r="B7" s="10"/>
      <c r="C7" s="10"/>
      <c r="D7" s="10"/>
      <c r="E7" s="10"/>
      <c r="F7" s="11" t="s">
        <v>136</v>
      </c>
      <c r="G7" s="11" t="s">
        <v>136</v>
      </c>
      <c r="H7" s="11" t="s">
        <v>131</v>
      </c>
      <c r="I7" s="11" t="s">
        <v>133</v>
      </c>
      <c r="J7" s="10" t="s">
        <v>123</v>
      </c>
      <c r="K7" s="11" t="s">
        <v>134</v>
      </c>
      <c r="L7" s="11" t="s">
        <v>134</v>
      </c>
      <c r="M7" s="11" t="s">
        <v>131</v>
      </c>
      <c r="N7" s="11" t="s">
        <v>133</v>
      </c>
      <c r="O7" s="10"/>
      <c r="P7" s="10"/>
      <c r="Q7" s="10"/>
      <c r="R7" s="10"/>
      <c r="S7" s="10"/>
      <c r="T7" s="10"/>
      <c r="U7" s="11"/>
      <c r="V7" s="11"/>
      <c r="W7" s="11"/>
      <c r="X7" s="11"/>
      <c r="Y7" s="10"/>
      <c r="Z7" s="11"/>
      <c r="AA7" s="11"/>
      <c r="AB7" s="11"/>
      <c r="AC7" s="11"/>
      <c r="AD7" s="10"/>
      <c r="AE7" s="10"/>
      <c r="AF7" s="10"/>
      <c r="AG7" s="10"/>
      <c r="AH7" s="10"/>
      <c r="AI7" s="10"/>
      <c r="AJ7" s="11"/>
      <c r="AK7" s="11"/>
      <c r="AL7" s="11"/>
      <c r="AM7" s="11"/>
      <c r="AN7" s="10"/>
      <c r="AO7" s="11"/>
      <c r="AP7" s="11"/>
      <c r="AQ7" s="11"/>
      <c r="AR7" s="11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7" customFormat="1" ht="15.75">
      <c r="A8" s="12"/>
      <c r="B8" s="16" t="str">
        <f>CONCATENATE("MAR ",Setup!B7," ",Setup!C2)</f>
        <v>MAR 4 22</v>
      </c>
      <c r="C8" s="16" t="str">
        <f>CONCATENATE("+ MAR ",Setup!C7," ",Setup!C2)</f>
        <v>+ MAR 11 22</v>
      </c>
      <c r="D8" s="16" t="str">
        <f>CONCATENATE("- FEB ",Setup!C2," EFT")</f>
        <v>- FEB 22 EFT</v>
      </c>
      <c r="E8" s="16" t="str">
        <f>CONCATENATE("+ JAN ",Setup!C2," EFT")</f>
        <v>+ JAN 22 EFT</v>
      </c>
      <c r="F8" s="16" t="str">
        <f>CONCATENATE("= FEB ",Setup!C2)</f>
        <v>= FEB 22</v>
      </c>
      <c r="G8" s="16" t="str">
        <f>CONCATENATE("FEB ",Setup!D2)</f>
        <v>FEB 21</v>
      </c>
      <c r="H8" s="13" t="s">
        <v>132</v>
      </c>
      <c r="I8" s="13" t="s">
        <v>132</v>
      </c>
      <c r="J8" s="12" t="s">
        <v>123</v>
      </c>
      <c r="K8" s="16" t="str">
        <f>CONCATENATE("FEB ",Setup!C2)</f>
        <v>FEB 22</v>
      </c>
      <c r="L8" s="13" t="str">
        <f>G8</f>
        <v>FEB 21</v>
      </c>
      <c r="M8" s="13" t="s">
        <v>132</v>
      </c>
      <c r="N8" s="13" t="s">
        <v>132</v>
      </c>
      <c r="O8" s="12"/>
      <c r="P8" s="12"/>
      <c r="Q8" s="16"/>
      <c r="R8" s="14"/>
      <c r="S8" s="14"/>
      <c r="T8" s="14"/>
      <c r="U8" s="14"/>
      <c r="V8" s="16"/>
      <c r="W8" s="13"/>
      <c r="X8" s="13"/>
      <c r="Y8" s="12"/>
      <c r="Z8" s="16"/>
      <c r="AA8" s="13"/>
      <c r="AB8" s="13"/>
      <c r="AC8" s="13"/>
      <c r="AD8" s="12"/>
      <c r="AE8" s="12"/>
      <c r="AF8" s="16"/>
      <c r="AG8" s="16"/>
      <c r="AH8" s="13"/>
      <c r="AI8" s="16"/>
      <c r="AJ8" s="14"/>
      <c r="AK8" s="16"/>
      <c r="AL8" s="13"/>
      <c r="AM8" s="13"/>
      <c r="AN8" s="12"/>
      <c r="AO8" s="16"/>
      <c r="AP8" s="13"/>
      <c r="AQ8" s="13"/>
      <c r="AR8" s="13"/>
      <c r="AS8" s="1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6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>
      <c r="A12" s="1" t="s">
        <v>1</v>
      </c>
      <c r="B12" s="78">
        <v>0</v>
      </c>
      <c r="C12" s="78">
        <v>0</v>
      </c>
      <c r="D12" s="78">
        <v>0</v>
      </c>
      <c r="E12" s="19">
        <f>Jan!D12</f>
        <v>0</v>
      </c>
      <c r="F12" s="19">
        <f t="shared" ref="F12:F43" si="0">B12+C12-D12+E12</f>
        <v>0</v>
      </c>
      <c r="G12" s="78">
        <v>0</v>
      </c>
      <c r="H12" s="19">
        <f t="shared" ref="H12:H43" si="1">F12-G12</f>
        <v>0</v>
      </c>
      <c r="I12" s="21" t="str">
        <f t="shared" ref="I12:I43" si="2">IF(ISERR(+F12/G12-1)," ",+F12/G12-1)</f>
        <v xml:space="preserve"> </v>
      </c>
      <c r="J12" s="1" t="s">
        <v>123</v>
      </c>
      <c r="K12" s="19">
        <f t="shared" ref="K12:K43" si="3">B12+C12</f>
        <v>0</v>
      </c>
      <c r="L12" s="78">
        <v>0</v>
      </c>
      <c r="M12" s="19">
        <f t="shared" ref="M12:M43" si="4">K12-L12</f>
        <v>0</v>
      </c>
      <c r="N12" s="21" t="str">
        <f t="shared" ref="N12:N43" si="5">IF(ISERR(+K12/L12-1)," ",+K12/L12-1)</f>
        <v xml:space="preserve"> </v>
      </c>
      <c r="O12" s="1"/>
      <c r="P12" s="1"/>
      <c r="Q12" s="55"/>
      <c r="R12" s="55"/>
      <c r="S12" s="55"/>
      <c r="T12" s="19"/>
      <c r="U12" s="19"/>
      <c r="V12" s="19"/>
      <c r="W12" s="19"/>
      <c r="X12" s="21"/>
      <c r="Y12" s="1"/>
      <c r="Z12" s="19"/>
      <c r="AA12" s="19"/>
      <c r="AB12" s="19"/>
      <c r="AC12" s="21"/>
      <c r="AD12" s="1"/>
      <c r="AE12" s="1"/>
      <c r="AF12" s="56"/>
      <c r="AG12" s="56"/>
      <c r="AH12" s="56"/>
      <c r="AI12" s="19"/>
      <c r="AJ12" s="19"/>
      <c r="AK12" s="19"/>
      <c r="AL12" s="19"/>
      <c r="AM12" s="21"/>
      <c r="AN12" s="1"/>
      <c r="AO12" s="19"/>
      <c r="AP12" s="19"/>
      <c r="AQ12" s="19"/>
      <c r="AR12" s="2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>
      <c r="A13" s="1" t="s">
        <v>2</v>
      </c>
      <c r="B13" s="78">
        <v>678928.27</v>
      </c>
      <c r="C13" s="78">
        <v>123781.87</v>
      </c>
      <c r="D13" s="78">
        <v>387216.32</v>
      </c>
      <c r="E13" s="19">
        <f>Jan!D13</f>
        <v>383232.27</v>
      </c>
      <c r="F13" s="19">
        <f t="shared" si="0"/>
        <v>798726.09000000008</v>
      </c>
      <c r="G13" s="78">
        <v>660127.07000000007</v>
      </c>
      <c r="H13" s="19">
        <f t="shared" si="1"/>
        <v>138599.02000000002</v>
      </c>
      <c r="I13" s="21">
        <f t="shared" si="2"/>
        <v>0.2099580918564663</v>
      </c>
      <c r="J13" s="21"/>
      <c r="K13" s="19">
        <f t="shared" si="3"/>
        <v>802710.14</v>
      </c>
      <c r="L13" s="78">
        <v>644340.01</v>
      </c>
      <c r="M13" s="19">
        <f t="shared" si="4"/>
        <v>158370.13</v>
      </c>
      <c r="N13" s="21">
        <f t="shared" si="5"/>
        <v>0.24578658401175502</v>
      </c>
      <c r="O13" s="1"/>
      <c r="P13" s="1"/>
      <c r="Q13" s="55"/>
      <c r="R13" s="55"/>
      <c r="S13" s="55"/>
      <c r="T13" s="19"/>
      <c r="U13" s="19"/>
      <c r="V13" s="19"/>
      <c r="W13" s="19"/>
      <c r="X13" s="21"/>
      <c r="Y13" s="21"/>
      <c r="Z13" s="19"/>
      <c r="AA13" s="19"/>
      <c r="AB13" s="19"/>
      <c r="AC13" s="21"/>
      <c r="AD13" s="1"/>
      <c r="AE13" s="1"/>
      <c r="AF13" s="56"/>
      <c r="AG13" s="56"/>
      <c r="AH13" s="56"/>
      <c r="AI13" s="19"/>
      <c r="AJ13" s="19"/>
      <c r="AK13" s="19"/>
      <c r="AL13" s="19"/>
      <c r="AM13" s="21"/>
      <c r="AN13" s="1"/>
      <c r="AO13" s="19"/>
      <c r="AP13" s="19"/>
      <c r="AQ13" s="19"/>
      <c r="AR13" s="2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>
      <c r="A14" s="1" t="s">
        <v>3</v>
      </c>
      <c r="B14" s="78">
        <v>0</v>
      </c>
      <c r="C14" s="78">
        <v>0</v>
      </c>
      <c r="D14" s="78">
        <v>0</v>
      </c>
      <c r="E14" s="19">
        <f>Jan!D14</f>
        <v>0</v>
      </c>
      <c r="F14" s="19">
        <f t="shared" si="0"/>
        <v>0</v>
      </c>
      <c r="G14" s="78">
        <v>0</v>
      </c>
      <c r="H14" s="19">
        <f t="shared" si="1"/>
        <v>0</v>
      </c>
      <c r="I14" s="21" t="str">
        <f t="shared" si="2"/>
        <v xml:space="preserve"> </v>
      </c>
      <c r="J14" s="21"/>
      <c r="K14" s="19">
        <f t="shared" si="3"/>
        <v>0</v>
      </c>
      <c r="L14" s="78">
        <v>0</v>
      </c>
      <c r="M14" s="19">
        <f t="shared" si="4"/>
        <v>0</v>
      </c>
      <c r="N14" s="21" t="str">
        <f t="shared" si="5"/>
        <v xml:space="preserve"> </v>
      </c>
      <c r="O14" s="1"/>
      <c r="P14" s="1"/>
      <c r="Q14" s="55"/>
      <c r="R14" s="55"/>
      <c r="S14" s="55"/>
      <c r="T14" s="19"/>
      <c r="U14" s="19"/>
      <c r="V14" s="19"/>
      <c r="W14" s="19"/>
      <c r="X14" s="21"/>
      <c r="Y14" s="21"/>
      <c r="Z14" s="19"/>
      <c r="AA14" s="19"/>
      <c r="AB14" s="19"/>
      <c r="AC14" s="21"/>
      <c r="AD14" s="1"/>
      <c r="AE14" s="1"/>
      <c r="AF14" s="56"/>
      <c r="AG14" s="56"/>
      <c r="AH14" s="56"/>
      <c r="AI14" s="19"/>
      <c r="AJ14" s="19"/>
      <c r="AK14" s="19"/>
      <c r="AL14" s="19"/>
      <c r="AM14" s="21"/>
      <c r="AN14" s="1"/>
      <c r="AO14" s="19"/>
      <c r="AP14" s="19"/>
      <c r="AQ14" s="19"/>
      <c r="AR14" s="2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1" t="s">
        <v>4</v>
      </c>
      <c r="B15" s="78">
        <v>0</v>
      </c>
      <c r="C15" s="78">
        <v>0</v>
      </c>
      <c r="D15" s="78">
        <v>0</v>
      </c>
      <c r="E15" s="19">
        <f>Jan!D15</f>
        <v>0</v>
      </c>
      <c r="F15" s="19">
        <f t="shared" si="0"/>
        <v>0</v>
      </c>
      <c r="G15" s="78">
        <v>0</v>
      </c>
      <c r="H15" s="19">
        <f t="shared" si="1"/>
        <v>0</v>
      </c>
      <c r="I15" s="21" t="str">
        <f t="shared" si="2"/>
        <v xml:space="preserve"> </v>
      </c>
      <c r="J15" s="21"/>
      <c r="K15" s="19">
        <f t="shared" si="3"/>
        <v>0</v>
      </c>
      <c r="L15" s="78">
        <v>0</v>
      </c>
      <c r="M15" s="19">
        <f t="shared" si="4"/>
        <v>0</v>
      </c>
      <c r="N15" s="21" t="str">
        <f t="shared" si="5"/>
        <v xml:space="preserve"> </v>
      </c>
      <c r="O15" s="1"/>
      <c r="P15" s="1"/>
      <c r="Q15" s="55"/>
      <c r="R15" s="55"/>
      <c r="S15" s="55"/>
      <c r="T15" s="19"/>
      <c r="U15" s="19"/>
      <c r="V15" s="19"/>
      <c r="W15" s="19"/>
      <c r="X15" s="21"/>
      <c r="Y15" s="21"/>
      <c r="Z15" s="19"/>
      <c r="AA15" s="19"/>
      <c r="AB15" s="19"/>
      <c r="AC15" s="21"/>
      <c r="AD15" s="1"/>
      <c r="AE15" s="1"/>
      <c r="AF15" s="56"/>
      <c r="AG15" s="56"/>
      <c r="AH15" s="56"/>
      <c r="AI15" s="19"/>
      <c r="AJ15" s="19"/>
      <c r="AK15" s="19"/>
      <c r="AL15" s="19"/>
      <c r="AM15" s="21"/>
      <c r="AN15" s="1"/>
      <c r="AO15" s="19"/>
      <c r="AP15" s="19"/>
      <c r="AQ15" s="19"/>
      <c r="AR15" s="2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1" t="s">
        <v>5</v>
      </c>
      <c r="B16" s="78">
        <v>0</v>
      </c>
      <c r="C16" s="78">
        <v>0.04</v>
      </c>
      <c r="D16" s="78">
        <v>0</v>
      </c>
      <c r="E16" s="19">
        <f>Jan!D16</f>
        <v>0</v>
      </c>
      <c r="F16" s="19">
        <f t="shared" si="0"/>
        <v>0.04</v>
      </c>
      <c r="G16" s="78">
        <v>22.76</v>
      </c>
      <c r="H16" s="19">
        <f t="shared" si="1"/>
        <v>-22.720000000000002</v>
      </c>
      <c r="I16" s="21">
        <f t="shared" si="2"/>
        <v>-0.99824253075571179</v>
      </c>
      <c r="J16" s="21"/>
      <c r="K16" s="19">
        <f t="shared" si="3"/>
        <v>0.04</v>
      </c>
      <c r="L16" s="78">
        <v>22.76</v>
      </c>
      <c r="M16" s="19">
        <f t="shared" si="4"/>
        <v>-22.720000000000002</v>
      </c>
      <c r="N16" s="21">
        <f t="shared" si="5"/>
        <v>-0.99824253075571179</v>
      </c>
      <c r="O16" s="1"/>
      <c r="P16" s="1"/>
      <c r="Q16" s="55"/>
      <c r="R16" s="55"/>
      <c r="S16" s="55"/>
      <c r="T16" s="19"/>
      <c r="U16" s="19"/>
      <c r="V16" s="19"/>
      <c r="W16" s="19"/>
      <c r="X16" s="21"/>
      <c r="Y16" s="21"/>
      <c r="Z16" s="19"/>
      <c r="AA16" s="19"/>
      <c r="AB16" s="19"/>
      <c r="AC16" s="21"/>
      <c r="AD16" s="1"/>
      <c r="AE16" s="1"/>
      <c r="AF16" s="56"/>
      <c r="AG16" s="56"/>
      <c r="AH16" s="56"/>
      <c r="AI16" s="19"/>
      <c r="AJ16" s="19"/>
      <c r="AK16" s="19"/>
      <c r="AL16" s="19"/>
      <c r="AM16" s="21"/>
      <c r="AN16" s="1"/>
      <c r="AO16" s="19"/>
      <c r="AP16" s="19"/>
      <c r="AQ16" s="19"/>
      <c r="AR16" s="2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>
      <c r="A17" s="1" t="s">
        <v>6</v>
      </c>
      <c r="B17" s="78">
        <v>-0.24</v>
      </c>
      <c r="C17" s="78">
        <v>18759.57</v>
      </c>
      <c r="D17" s="78">
        <v>0</v>
      </c>
      <c r="E17" s="19">
        <f>Jan!D17</f>
        <v>0</v>
      </c>
      <c r="F17" s="19">
        <f t="shared" si="0"/>
        <v>18759.329999999998</v>
      </c>
      <c r="G17" s="78">
        <v>12.840000000000002</v>
      </c>
      <c r="H17" s="19">
        <f t="shared" si="1"/>
        <v>18746.489999999998</v>
      </c>
      <c r="I17" s="21">
        <f t="shared" si="2"/>
        <v>1460.0070093457941</v>
      </c>
      <c r="J17" s="21"/>
      <c r="K17" s="19">
        <f t="shared" si="3"/>
        <v>18759.329999999998</v>
      </c>
      <c r="L17" s="78">
        <v>12.840000000000002</v>
      </c>
      <c r="M17" s="19">
        <f t="shared" si="4"/>
        <v>18746.489999999998</v>
      </c>
      <c r="N17" s="21">
        <f t="shared" si="5"/>
        <v>1460.0070093457941</v>
      </c>
      <c r="O17" s="1"/>
      <c r="P17" s="1"/>
      <c r="Q17" s="55"/>
      <c r="R17" s="55"/>
      <c r="S17" s="55"/>
      <c r="T17" s="19"/>
      <c r="U17" s="19"/>
      <c r="V17" s="19"/>
      <c r="W17" s="19"/>
      <c r="X17" s="21"/>
      <c r="Y17" s="21"/>
      <c r="Z17" s="19"/>
      <c r="AA17" s="19"/>
      <c r="AB17" s="19"/>
      <c r="AC17" s="21"/>
      <c r="AD17" s="1"/>
      <c r="AE17" s="1"/>
      <c r="AF17" s="56"/>
      <c r="AG17" s="56"/>
      <c r="AH17" s="56"/>
      <c r="AI17" s="19"/>
      <c r="AJ17" s="19"/>
      <c r="AK17" s="19"/>
      <c r="AL17" s="19"/>
      <c r="AM17" s="21"/>
      <c r="AN17" s="1"/>
      <c r="AO17" s="19"/>
      <c r="AP17" s="19"/>
      <c r="AQ17" s="19"/>
      <c r="AR17" s="2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>
      <c r="A18" s="1" t="s">
        <v>7</v>
      </c>
      <c r="B18" s="78">
        <v>0</v>
      </c>
      <c r="C18" s="78">
        <v>0</v>
      </c>
      <c r="D18" s="78">
        <v>0</v>
      </c>
      <c r="E18" s="19">
        <f>Jan!D18</f>
        <v>0</v>
      </c>
      <c r="F18" s="19">
        <f t="shared" si="0"/>
        <v>0</v>
      </c>
      <c r="G18" s="78">
        <v>0</v>
      </c>
      <c r="H18" s="19">
        <f t="shared" si="1"/>
        <v>0</v>
      </c>
      <c r="I18" s="21" t="str">
        <f t="shared" si="2"/>
        <v xml:space="preserve"> </v>
      </c>
      <c r="J18" s="21"/>
      <c r="K18" s="19">
        <f t="shared" si="3"/>
        <v>0</v>
      </c>
      <c r="L18" s="78">
        <v>0</v>
      </c>
      <c r="M18" s="19">
        <f t="shared" si="4"/>
        <v>0</v>
      </c>
      <c r="N18" s="21" t="str">
        <f t="shared" si="5"/>
        <v xml:space="preserve"> </v>
      </c>
      <c r="O18" s="1"/>
      <c r="P18" s="1"/>
      <c r="Q18" s="55"/>
      <c r="R18" s="55"/>
      <c r="S18" s="55"/>
      <c r="T18" s="19"/>
      <c r="U18" s="19"/>
      <c r="V18" s="19"/>
      <c r="W18" s="19"/>
      <c r="X18" s="21"/>
      <c r="Y18" s="21"/>
      <c r="Z18" s="19"/>
      <c r="AA18" s="19"/>
      <c r="AB18" s="19"/>
      <c r="AC18" s="21"/>
      <c r="AD18" s="1"/>
      <c r="AE18" s="1"/>
      <c r="AF18" s="56"/>
      <c r="AG18" s="56"/>
      <c r="AH18" s="56"/>
      <c r="AI18" s="19"/>
      <c r="AJ18" s="19"/>
      <c r="AK18" s="19"/>
      <c r="AL18" s="19"/>
      <c r="AM18" s="21"/>
      <c r="AN18" s="1"/>
      <c r="AO18" s="19"/>
      <c r="AP18" s="19"/>
      <c r="AQ18" s="19"/>
      <c r="AR18" s="2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1" t="s">
        <v>8</v>
      </c>
      <c r="B19" s="78">
        <v>0</v>
      </c>
      <c r="C19" s="78">
        <v>0</v>
      </c>
      <c r="D19" s="78">
        <v>0</v>
      </c>
      <c r="E19" s="19">
        <f>Jan!D19</f>
        <v>0</v>
      </c>
      <c r="F19" s="19">
        <f t="shared" si="0"/>
        <v>0</v>
      </c>
      <c r="G19" s="78">
        <v>0</v>
      </c>
      <c r="H19" s="19">
        <f t="shared" si="1"/>
        <v>0</v>
      </c>
      <c r="I19" s="21" t="str">
        <f t="shared" si="2"/>
        <v xml:space="preserve"> </v>
      </c>
      <c r="J19" s="21"/>
      <c r="K19" s="19">
        <f t="shared" si="3"/>
        <v>0</v>
      </c>
      <c r="L19" s="78">
        <v>0</v>
      </c>
      <c r="M19" s="19">
        <f t="shared" si="4"/>
        <v>0</v>
      </c>
      <c r="N19" s="21" t="str">
        <f t="shared" si="5"/>
        <v xml:space="preserve"> </v>
      </c>
      <c r="O19" s="1"/>
      <c r="P19" s="1"/>
      <c r="Q19" s="55"/>
      <c r="R19" s="55"/>
      <c r="S19" s="55"/>
      <c r="T19" s="19"/>
      <c r="U19" s="19"/>
      <c r="V19" s="19"/>
      <c r="W19" s="19"/>
      <c r="X19" s="21"/>
      <c r="Y19" s="21"/>
      <c r="Z19" s="19"/>
      <c r="AA19" s="19"/>
      <c r="AB19" s="19"/>
      <c r="AC19" s="21"/>
      <c r="AD19" s="1"/>
      <c r="AE19" s="1"/>
      <c r="AF19" s="56"/>
      <c r="AG19" s="56"/>
      <c r="AH19" s="56"/>
      <c r="AI19" s="19"/>
      <c r="AJ19" s="19"/>
      <c r="AK19" s="19"/>
      <c r="AL19" s="19"/>
      <c r="AM19" s="21"/>
      <c r="AN19" s="1"/>
      <c r="AO19" s="19"/>
      <c r="AP19" s="19"/>
      <c r="AQ19" s="19"/>
      <c r="AR19" s="2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1" t="s">
        <v>9</v>
      </c>
      <c r="B20" s="78">
        <v>0</v>
      </c>
      <c r="C20" s="78">
        <v>0.1</v>
      </c>
      <c r="D20" s="78">
        <v>0</v>
      </c>
      <c r="E20" s="19">
        <f>Jan!D20</f>
        <v>0</v>
      </c>
      <c r="F20" s="19">
        <f t="shared" si="0"/>
        <v>0.1</v>
      </c>
      <c r="G20" s="78">
        <v>50.1</v>
      </c>
      <c r="H20" s="19">
        <f t="shared" si="1"/>
        <v>-50</v>
      </c>
      <c r="I20" s="21">
        <f t="shared" si="2"/>
        <v>-0.99800399201596801</v>
      </c>
      <c r="J20" s="21"/>
      <c r="K20" s="19">
        <f t="shared" si="3"/>
        <v>0.1</v>
      </c>
      <c r="L20" s="78">
        <v>50.1</v>
      </c>
      <c r="M20" s="19">
        <f t="shared" si="4"/>
        <v>-50</v>
      </c>
      <c r="N20" s="21">
        <f t="shared" si="5"/>
        <v>-0.99800399201596801</v>
      </c>
      <c r="O20" s="1"/>
      <c r="P20" s="1"/>
      <c r="Q20" s="55"/>
      <c r="R20" s="55"/>
      <c r="S20" s="55"/>
      <c r="T20" s="19"/>
      <c r="U20" s="19"/>
      <c r="V20" s="19"/>
      <c r="W20" s="19"/>
      <c r="X20" s="21"/>
      <c r="Y20" s="21"/>
      <c r="Z20" s="19"/>
      <c r="AA20" s="19"/>
      <c r="AB20" s="19"/>
      <c r="AC20" s="21"/>
      <c r="AD20" s="1"/>
      <c r="AE20" s="1"/>
      <c r="AF20" s="56"/>
      <c r="AG20" s="56"/>
      <c r="AH20" s="56"/>
      <c r="AI20" s="19"/>
      <c r="AJ20" s="19"/>
      <c r="AK20" s="19"/>
      <c r="AL20" s="19"/>
      <c r="AM20" s="21"/>
      <c r="AN20" s="1"/>
      <c r="AO20" s="19"/>
      <c r="AP20" s="19"/>
      <c r="AQ20" s="19"/>
      <c r="AR20" s="2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1" t="s">
        <v>10</v>
      </c>
      <c r="B21" s="78">
        <v>0</v>
      </c>
      <c r="C21" s="78">
        <v>110.56</v>
      </c>
      <c r="D21" s="78">
        <v>0</v>
      </c>
      <c r="E21" s="19">
        <f>Jan!D21</f>
        <v>0</v>
      </c>
      <c r="F21" s="19">
        <f t="shared" si="0"/>
        <v>110.56</v>
      </c>
      <c r="G21" s="78">
        <v>0.08</v>
      </c>
      <c r="H21" s="19">
        <f t="shared" si="1"/>
        <v>110.48</v>
      </c>
      <c r="I21" s="21">
        <f t="shared" si="2"/>
        <v>1381</v>
      </c>
      <c r="J21" s="21"/>
      <c r="K21" s="19">
        <f t="shared" si="3"/>
        <v>110.56</v>
      </c>
      <c r="L21" s="78">
        <v>0.08</v>
      </c>
      <c r="M21" s="19">
        <f t="shared" si="4"/>
        <v>110.48</v>
      </c>
      <c r="N21" s="21">
        <f t="shared" si="5"/>
        <v>1381</v>
      </c>
      <c r="O21" s="1"/>
      <c r="P21" s="1"/>
      <c r="Q21" s="55"/>
      <c r="R21" s="55"/>
      <c r="S21" s="55"/>
      <c r="T21" s="19"/>
      <c r="U21" s="19"/>
      <c r="V21" s="19"/>
      <c r="W21" s="19"/>
      <c r="X21" s="21"/>
      <c r="Y21" s="21"/>
      <c r="Z21" s="19"/>
      <c r="AA21" s="19"/>
      <c r="AB21" s="19"/>
      <c r="AC21" s="21"/>
      <c r="AD21" s="1"/>
      <c r="AE21" s="1"/>
      <c r="AF21" s="56"/>
      <c r="AG21" s="56"/>
      <c r="AH21" s="56"/>
      <c r="AI21" s="19"/>
      <c r="AJ21" s="19"/>
      <c r="AK21" s="19"/>
      <c r="AL21" s="19"/>
      <c r="AM21" s="21"/>
      <c r="AN21" s="1"/>
      <c r="AO21" s="19"/>
      <c r="AP21" s="19"/>
      <c r="AQ21" s="19"/>
      <c r="AR21" s="2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>
      <c r="A22" s="1" t="s">
        <v>11</v>
      </c>
      <c r="B22" s="78">
        <v>0</v>
      </c>
      <c r="C22" s="78">
        <v>0</v>
      </c>
      <c r="D22" s="78">
        <v>0</v>
      </c>
      <c r="E22" s="19">
        <f>Jan!D22</f>
        <v>0</v>
      </c>
      <c r="F22" s="19">
        <f t="shared" si="0"/>
        <v>0</v>
      </c>
      <c r="G22" s="78">
        <v>0</v>
      </c>
      <c r="H22" s="19">
        <f t="shared" si="1"/>
        <v>0</v>
      </c>
      <c r="I22" s="21" t="str">
        <f t="shared" si="2"/>
        <v xml:space="preserve"> </v>
      </c>
      <c r="J22" s="21"/>
      <c r="K22" s="19">
        <f t="shared" si="3"/>
        <v>0</v>
      </c>
      <c r="L22" s="78">
        <v>0</v>
      </c>
      <c r="M22" s="19">
        <f t="shared" si="4"/>
        <v>0</v>
      </c>
      <c r="N22" s="21" t="str">
        <f t="shared" si="5"/>
        <v xml:space="preserve"> </v>
      </c>
      <c r="O22" s="1"/>
      <c r="P22" s="1"/>
      <c r="Q22" s="55"/>
      <c r="R22" s="55"/>
      <c r="S22" s="55"/>
      <c r="T22" s="19"/>
      <c r="U22" s="19"/>
      <c r="V22" s="19"/>
      <c r="W22" s="19"/>
      <c r="X22" s="21"/>
      <c r="Y22" s="21"/>
      <c r="Z22" s="19"/>
      <c r="AA22" s="19"/>
      <c r="AB22" s="19"/>
      <c r="AC22" s="21"/>
      <c r="AD22" s="1"/>
      <c r="AE22" s="1"/>
      <c r="AF22" s="56"/>
      <c r="AG22" s="56"/>
      <c r="AH22" s="56"/>
      <c r="AI22" s="19"/>
      <c r="AJ22" s="19"/>
      <c r="AK22" s="19"/>
      <c r="AL22" s="19"/>
      <c r="AM22" s="21"/>
      <c r="AN22" s="1"/>
      <c r="AO22" s="19"/>
      <c r="AP22" s="19"/>
      <c r="AQ22" s="19"/>
      <c r="AR22" s="2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A23" s="1" t="s">
        <v>12</v>
      </c>
      <c r="B23" s="78">
        <v>228605.78</v>
      </c>
      <c r="C23" s="78">
        <v>44420.53999999995</v>
      </c>
      <c r="D23" s="78">
        <v>135143.15</v>
      </c>
      <c r="E23" s="19">
        <f>Jan!D23</f>
        <v>134014.1</v>
      </c>
      <c r="F23" s="19">
        <f t="shared" si="0"/>
        <v>271897.26999999996</v>
      </c>
      <c r="G23" s="78">
        <v>231616.21000000002</v>
      </c>
      <c r="H23" s="19">
        <f t="shared" si="1"/>
        <v>40281.059999999939</v>
      </c>
      <c r="I23" s="21">
        <f t="shared" si="2"/>
        <v>0.17391295712851851</v>
      </c>
      <c r="J23" s="21"/>
      <c r="K23" s="19">
        <f t="shared" si="3"/>
        <v>273026.31999999995</v>
      </c>
      <c r="L23" s="78">
        <v>226001.13</v>
      </c>
      <c r="M23" s="19">
        <f t="shared" si="4"/>
        <v>47025.189999999944</v>
      </c>
      <c r="N23" s="21">
        <f t="shared" si="5"/>
        <v>0.20807502157179458</v>
      </c>
      <c r="O23" s="1"/>
      <c r="P23" s="1"/>
      <c r="Q23" s="55"/>
      <c r="R23" s="55"/>
      <c r="S23" s="55"/>
      <c r="T23" s="19"/>
      <c r="U23" s="19"/>
      <c r="V23" s="19"/>
      <c r="W23" s="19"/>
      <c r="X23" s="21"/>
      <c r="Y23" s="21"/>
      <c r="Z23" s="19"/>
      <c r="AA23" s="19"/>
      <c r="AB23" s="19"/>
      <c r="AC23" s="21"/>
      <c r="AD23" s="1"/>
      <c r="AE23" s="1"/>
      <c r="AF23" s="56"/>
      <c r="AG23" s="56"/>
      <c r="AH23" s="56"/>
      <c r="AI23" s="19"/>
      <c r="AJ23" s="19"/>
      <c r="AK23" s="19"/>
      <c r="AL23" s="19"/>
      <c r="AM23" s="21"/>
      <c r="AN23" s="1"/>
      <c r="AO23" s="19"/>
      <c r="AP23" s="19"/>
      <c r="AQ23" s="19"/>
      <c r="AR23" s="2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>
      <c r="A24" s="1" t="s">
        <v>13</v>
      </c>
      <c r="B24" s="78">
        <v>264671.8</v>
      </c>
      <c r="C24" s="78">
        <v>50852.709999999963</v>
      </c>
      <c r="D24" s="78">
        <v>158925.72</v>
      </c>
      <c r="E24" s="19">
        <f>Jan!D24</f>
        <v>157374.84</v>
      </c>
      <c r="F24" s="19">
        <f t="shared" si="0"/>
        <v>313973.62999999995</v>
      </c>
      <c r="G24" s="78">
        <v>254728.75000000006</v>
      </c>
      <c r="H24" s="19">
        <f t="shared" si="1"/>
        <v>59244.879999999888</v>
      </c>
      <c r="I24" s="21">
        <f t="shared" si="2"/>
        <v>0.23258026430075085</v>
      </c>
      <c r="J24" s="21"/>
      <c r="K24" s="19">
        <f t="shared" si="3"/>
        <v>315524.50999999995</v>
      </c>
      <c r="L24" s="78">
        <v>248437.03000000003</v>
      </c>
      <c r="M24" s="19">
        <f t="shared" si="4"/>
        <v>67087.479999999923</v>
      </c>
      <c r="N24" s="21">
        <f t="shared" si="5"/>
        <v>0.2700381662105682</v>
      </c>
      <c r="O24" s="1"/>
      <c r="P24" s="1"/>
      <c r="Q24" s="55"/>
      <c r="R24" s="55"/>
      <c r="S24" s="55"/>
      <c r="T24" s="19"/>
      <c r="U24" s="19"/>
      <c r="V24" s="19"/>
      <c r="W24" s="19"/>
      <c r="X24" s="21"/>
      <c r="Y24" s="21"/>
      <c r="Z24" s="19"/>
      <c r="AA24" s="19"/>
      <c r="AB24" s="19"/>
      <c r="AC24" s="21"/>
      <c r="AD24" s="1"/>
      <c r="AE24" s="1"/>
      <c r="AF24" s="56"/>
      <c r="AG24" s="56"/>
      <c r="AH24" s="56"/>
      <c r="AI24" s="19"/>
      <c r="AJ24" s="19"/>
      <c r="AK24" s="19"/>
      <c r="AL24" s="19"/>
      <c r="AM24" s="21"/>
      <c r="AN24" s="1"/>
      <c r="AO24" s="19"/>
      <c r="AP24" s="19"/>
      <c r="AQ24" s="19"/>
      <c r="AR24" s="2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>
      <c r="A25" s="1" t="s">
        <v>14</v>
      </c>
      <c r="B25" s="78">
        <v>-0.24</v>
      </c>
      <c r="C25" s="78">
        <v>161.19</v>
      </c>
      <c r="D25" s="78">
        <v>0</v>
      </c>
      <c r="E25" s="19">
        <f>Jan!D25</f>
        <v>0</v>
      </c>
      <c r="F25" s="19">
        <f t="shared" si="0"/>
        <v>160.94999999999999</v>
      </c>
      <c r="G25" s="78">
        <v>154.09</v>
      </c>
      <c r="H25" s="19">
        <f t="shared" si="1"/>
        <v>6.8599999999999852</v>
      </c>
      <c r="I25" s="21">
        <f t="shared" si="2"/>
        <v>4.4519436692841641E-2</v>
      </c>
      <c r="J25" s="21"/>
      <c r="K25" s="19">
        <f t="shared" si="3"/>
        <v>160.94999999999999</v>
      </c>
      <c r="L25" s="78">
        <v>154.09</v>
      </c>
      <c r="M25" s="19">
        <f t="shared" si="4"/>
        <v>6.8599999999999852</v>
      </c>
      <c r="N25" s="21">
        <f t="shared" si="5"/>
        <v>4.4519436692841641E-2</v>
      </c>
      <c r="O25" s="1"/>
      <c r="P25" s="1"/>
      <c r="Q25" s="55"/>
      <c r="R25" s="55"/>
      <c r="S25" s="55"/>
      <c r="T25" s="19"/>
      <c r="U25" s="19"/>
      <c r="V25" s="19"/>
      <c r="W25" s="19"/>
      <c r="X25" s="21"/>
      <c r="Y25" s="21"/>
      <c r="Z25" s="19"/>
      <c r="AA25" s="19"/>
      <c r="AB25" s="19"/>
      <c r="AC25" s="21"/>
      <c r="AD25" s="1"/>
      <c r="AE25" s="1"/>
      <c r="AF25" s="56"/>
      <c r="AG25" s="56"/>
      <c r="AH25" s="56"/>
      <c r="AI25" s="19"/>
      <c r="AJ25" s="19"/>
      <c r="AK25" s="19"/>
      <c r="AL25" s="19"/>
      <c r="AM25" s="21"/>
      <c r="AN25" s="1"/>
      <c r="AO25" s="19"/>
      <c r="AP25" s="19"/>
      <c r="AQ25" s="19"/>
      <c r="AR25" s="2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 t="s">
        <v>15</v>
      </c>
      <c r="B26" s="78">
        <v>712998.96</v>
      </c>
      <c r="C26" s="78">
        <v>132227.52000000002</v>
      </c>
      <c r="D26" s="78">
        <v>422416.73</v>
      </c>
      <c r="E26" s="19">
        <f>Jan!D26</f>
        <v>418499.9</v>
      </c>
      <c r="F26" s="19">
        <f t="shared" si="0"/>
        <v>841309.65</v>
      </c>
      <c r="G26" s="78">
        <v>771813.22</v>
      </c>
      <c r="H26" s="19">
        <f t="shared" si="1"/>
        <v>69496.430000000051</v>
      </c>
      <c r="I26" s="21">
        <f t="shared" si="2"/>
        <v>9.004306767380843E-2</v>
      </c>
      <c r="J26" s="21"/>
      <c r="K26" s="19">
        <f t="shared" si="3"/>
        <v>845226.48</v>
      </c>
      <c r="L26" s="78">
        <v>753049.92</v>
      </c>
      <c r="M26" s="19">
        <f t="shared" si="4"/>
        <v>92176.559999999939</v>
      </c>
      <c r="N26" s="21">
        <f t="shared" si="5"/>
        <v>0.12240431550673292</v>
      </c>
      <c r="O26" s="1"/>
      <c r="P26" s="1"/>
      <c r="Q26" s="55"/>
      <c r="R26" s="55"/>
      <c r="S26" s="55"/>
      <c r="T26" s="19"/>
      <c r="U26" s="19"/>
      <c r="V26" s="19"/>
      <c r="W26" s="19"/>
      <c r="X26" s="21"/>
      <c r="Y26" s="21"/>
      <c r="Z26" s="19"/>
      <c r="AA26" s="19"/>
      <c r="AB26" s="19"/>
      <c r="AC26" s="21"/>
      <c r="AD26" s="1"/>
      <c r="AE26" s="1"/>
      <c r="AF26" s="56"/>
      <c r="AG26" s="56"/>
      <c r="AH26" s="56"/>
      <c r="AI26" s="19"/>
      <c r="AJ26" s="19"/>
      <c r="AK26" s="19"/>
      <c r="AL26" s="19"/>
      <c r="AM26" s="21"/>
      <c r="AN26" s="1"/>
      <c r="AO26" s="19"/>
      <c r="AP26" s="19"/>
      <c r="AQ26" s="19"/>
      <c r="AR26" s="2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1" t="s">
        <v>16</v>
      </c>
      <c r="B27" s="78">
        <v>274104.49</v>
      </c>
      <c r="C27" s="78">
        <v>49567.619999999995</v>
      </c>
      <c r="D27" s="78">
        <v>158622.10999999999</v>
      </c>
      <c r="E27" s="19">
        <f>Jan!D27</f>
        <v>156769.81</v>
      </c>
      <c r="F27" s="19">
        <f t="shared" si="0"/>
        <v>321819.81</v>
      </c>
      <c r="G27" s="78">
        <v>267258.53999999998</v>
      </c>
      <c r="H27" s="19">
        <f t="shared" si="1"/>
        <v>54561.270000000019</v>
      </c>
      <c r="I27" s="21">
        <f t="shared" si="2"/>
        <v>0.20415164282495901</v>
      </c>
      <c r="J27" s="21"/>
      <c r="K27" s="19">
        <f t="shared" si="3"/>
        <v>323672.11</v>
      </c>
      <c r="L27" s="78">
        <v>260904.28999999998</v>
      </c>
      <c r="M27" s="19">
        <f t="shared" si="4"/>
        <v>62767.820000000007</v>
      </c>
      <c r="N27" s="21">
        <f t="shared" si="5"/>
        <v>0.24057795293438833</v>
      </c>
      <c r="O27" s="1"/>
      <c r="P27" s="1"/>
      <c r="Q27" s="55"/>
      <c r="R27" s="55"/>
      <c r="S27" s="55"/>
      <c r="T27" s="19"/>
      <c r="U27" s="19"/>
      <c r="V27" s="19"/>
      <c r="W27" s="19"/>
      <c r="X27" s="21"/>
      <c r="Y27" s="21"/>
      <c r="Z27" s="19"/>
      <c r="AA27" s="19"/>
      <c r="AB27" s="19"/>
      <c r="AC27" s="21"/>
      <c r="AD27" s="1"/>
      <c r="AE27" s="1"/>
      <c r="AF27" s="56"/>
      <c r="AG27" s="56"/>
      <c r="AH27" s="56"/>
      <c r="AI27" s="19"/>
      <c r="AJ27" s="19"/>
      <c r="AK27" s="19"/>
      <c r="AL27" s="19"/>
      <c r="AM27" s="21"/>
      <c r="AN27" s="1"/>
      <c r="AO27" s="19"/>
      <c r="AP27" s="19"/>
      <c r="AQ27" s="19"/>
      <c r="AR27" s="2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>
      <c r="A28" s="1" t="s">
        <v>17</v>
      </c>
      <c r="B28" s="78">
        <v>0</v>
      </c>
      <c r="C28" s="78">
        <v>0</v>
      </c>
      <c r="D28" s="78">
        <v>0</v>
      </c>
      <c r="E28" s="19">
        <f>Jan!D28</f>
        <v>0</v>
      </c>
      <c r="F28" s="19">
        <f t="shared" si="0"/>
        <v>0</v>
      </c>
      <c r="G28" s="78">
        <v>0</v>
      </c>
      <c r="H28" s="19">
        <f t="shared" si="1"/>
        <v>0</v>
      </c>
      <c r="I28" s="21" t="str">
        <f t="shared" si="2"/>
        <v xml:space="preserve"> </v>
      </c>
      <c r="J28" s="21"/>
      <c r="K28" s="19">
        <f t="shared" si="3"/>
        <v>0</v>
      </c>
      <c r="L28" s="78">
        <v>0</v>
      </c>
      <c r="M28" s="19">
        <f t="shared" si="4"/>
        <v>0</v>
      </c>
      <c r="N28" s="21" t="str">
        <f t="shared" si="5"/>
        <v xml:space="preserve"> </v>
      </c>
      <c r="O28" s="1"/>
      <c r="P28" s="1"/>
      <c r="Q28" s="55"/>
      <c r="R28" s="55"/>
      <c r="S28" s="55"/>
      <c r="T28" s="19"/>
      <c r="U28" s="19"/>
      <c r="V28" s="19"/>
      <c r="W28" s="19"/>
      <c r="X28" s="21"/>
      <c r="Y28" s="21"/>
      <c r="Z28" s="19"/>
      <c r="AA28" s="19"/>
      <c r="AB28" s="19"/>
      <c r="AC28" s="21"/>
      <c r="AD28" s="1"/>
      <c r="AE28" s="1"/>
      <c r="AF28" s="56"/>
      <c r="AG28" s="56"/>
      <c r="AH28" s="56"/>
      <c r="AI28" s="19"/>
      <c r="AJ28" s="19"/>
      <c r="AK28" s="19"/>
      <c r="AL28" s="19"/>
      <c r="AM28" s="21"/>
      <c r="AN28" s="1"/>
      <c r="AO28" s="19"/>
      <c r="AP28" s="19"/>
      <c r="AQ28" s="19"/>
      <c r="AR28" s="2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>
      <c r="A29" s="1" t="s">
        <v>18</v>
      </c>
      <c r="B29" s="78">
        <v>144637.75</v>
      </c>
      <c r="C29" s="78">
        <v>31359.900000000023</v>
      </c>
      <c r="D29" s="78">
        <v>90416.77</v>
      </c>
      <c r="E29" s="19">
        <f>Jan!D29</f>
        <v>89800.35</v>
      </c>
      <c r="F29" s="19">
        <f t="shared" si="0"/>
        <v>175381.23000000004</v>
      </c>
      <c r="G29" s="78">
        <v>150904.85999999999</v>
      </c>
      <c r="H29" s="19">
        <f t="shared" si="1"/>
        <v>24476.370000000054</v>
      </c>
      <c r="I29" s="21">
        <f t="shared" si="2"/>
        <v>0.16219736064166557</v>
      </c>
      <c r="J29" s="21"/>
      <c r="K29" s="19">
        <f t="shared" si="3"/>
        <v>175997.65000000002</v>
      </c>
      <c r="L29" s="78">
        <v>146894.25</v>
      </c>
      <c r="M29" s="19">
        <f t="shared" si="4"/>
        <v>29103.400000000023</v>
      </c>
      <c r="N29" s="21">
        <f t="shared" si="5"/>
        <v>0.19812484151013421</v>
      </c>
      <c r="O29" s="1"/>
      <c r="P29" s="1"/>
      <c r="Q29" s="55"/>
      <c r="R29" s="55"/>
      <c r="S29" s="55"/>
      <c r="T29" s="19"/>
      <c r="U29" s="19"/>
      <c r="V29" s="19"/>
      <c r="W29" s="19"/>
      <c r="X29" s="21"/>
      <c r="Y29" s="21"/>
      <c r="Z29" s="19"/>
      <c r="AA29" s="19"/>
      <c r="AB29" s="19"/>
      <c r="AC29" s="21"/>
      <c r="AD29" s="1"/>
      <c r="AE29" s="1"/>
      <c r="AF29" s="56"/>
      <c r="AG29" s="56"/>
      <c r="AH29" s="56"/>
      <c r="AI29" s="19"/>
      <c r="AJ29" s="19"/>
      <c r="AK29" s="19"/>
      <c r="AL29" s="19"/>
      <c r="AM29" s="21"/>
      <c r="AN29" s="1"/>
      <c r="AO29" s="19"/>
      <c r="AP29" s="19"/>
      <c r="AQ29" s="19"/>
      <c r="AR29" s="2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>
      <c r="A30" s="1" t="s">
        <v>19</v>
      </c>
      <c r="B30" s="78">
        <v>112242.36</v>
      </c>
      <c r="C30" s="78">
        <v>23622.489999999976</v>
      </c>
      <c r="D30" s="78">
        <v>70373.649999999994</v>
      </c>
      <c r="E30" s="19">
        <f>Jan!D30</f>
        <v>69893.850000000006</v>
      </c>
      <c r="F30" s="19">
        <f t="shared" si="0"/>
        <v>135385.04999999999</v>
      </c>
      <c r="G30" s="78">
        <v>128096.04999999999</v>
      </c>
      <c r="H30" s="19">
        <f t="shared" si="1"/>
        <v>7289</v>
      </c>
      <c r="I30" s="21">
        <f t="shared" si="2"/>
        <v>5.6902613312432404E-2</v>
      </c>
      <c r="J30" s="21"/>
      <c r="K30" s="19">
        <f t="shared" si="3"/>
        <v>135864.84999999998</v>
      </c>
      <c r="L30" s="78">
        <v>124824.48</v>
      </c>
      <c r="M30" s="19">
        <f t="shared" si="4"/>
        <v>11040.369999999981</v>
      </c>
      <c r="N30" s="21">
        <f t="shared" si="5"/>
        <v>8.8447153955698354E-2</v>
      </c>
      <c r="O30" s="1"/>
      <c r="P30" s="1"/>
      <c r="Q30" s="55"/>
      <c r="R30" s="55"/>
      <c r="S30" s="55"/>
      <c r="T30" s="19"/>
      <c r="U30" s="19"/>
      <c r="V30" s="19"/>
      <c r="W30" s="19"/>
      <c r="X30" s="21"/>
      <c r="Y30" s="21"/>
      <c r="Z30" s="19"/>
      <c r="AA30" s="19"/>
      <c r="AB30" s="19"/>
      <c r="AC30" s="21"/>
      <c r="AD30" s="1"/>
      <c r="AE30" s="1"/>
      <c r="AF30" s="56"/>
      <c r="AG30" s="56"/>
      <c r="AH30" s="56"/>
      <c r="AI30" s="19"/>
      <c r="AJ30" s="19"/>
      <c r="AK30" s="19"/>
      <c r="AL30" s="19"/>
      <c r="AM30" s="21"/>
      <c r="AN30" s="1"/>
      <c r="AO30" s="19"/>
      <c r="AP30" s="19"/>
      <c r="AQ30" s="19"/>
      <c r="AR30" s="2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 t="s">
        <v>20</v>
      </c>
      <c r="B31" s="78">
        <v>0</v>
      </c>
      <c r="C31" s="78">
        <v>0</v>
      </c>
      <c r="D31" s="78">
        <v>0</v>
      </c>
      <c r="E31" s="19">
        <f>Jan!D31</f>
        <v>0</v>
      </c>
      <c r="F31" s="19">
        <f t="shared" si="0"/>
        <v>0</v>
      </c>
      <c r="G31" s="78">
        <v>0</v>
      </c>
      <c r="H31" s="19">
        <f t="shared" si="1"/>
        <v>0</v>
      </c>
      <c r="I31" s="21" t="str">
        <f t="shared" si="2"/>
        <v xml:space="preserve"> </v>
      </c>
      <c r="J31" s="21"/>
      <c r="K31" s="19">
        <f t="shared" si="3"/>
        <v>0</v>
      </c>
      <c r="L31" s="78">
        <v>0</v>
      </c>
      <c r="M31" s="19">
        <f t="shared" si="4"/>
        <v>0</v>
      </c>
      <c r="N31" s="21" t="str">
        <f t="shared" si="5"/>
        <v xml:space="preserve"> </v>
      </c>
      <c r="O31" s="1"/>
      <c r="P31" s="1"/>
      <c r="Q31" s="55"/>
      <c r="R31" s="55"/>
      <c r="S31" s="55"/>
      <c r="T31" s="19"/>
      <c r="U31" s="19"/>
      <c r="V31" s="19"/>
      <c r="W31" s="19"/>
      <c r="X31" s="21"/>
      <c r="Y31" s="21"/>
      <c r="Z31" s="19"/>
      <c r="AA31" s="19"/>
      <c r="AB31" s="19"/>
      <c r="AC31" s="21"/>
      <c r="AD31" s="1"/>
      <c r="AE31" s="1"/>
      <c r="AF31" s="56"/>
      <c r="AG31" s="56"/>
      <c r="AH31" s="56"/>
      <c r="AI31" s="19"/>
      <c r="AJ31" s="19"/>
      <c r="AK31" s="19"/>
      <c r="AL31" s="19"/>
      <c r="AM31" s="21"/>
      <c r="AN31" s="1"/>
      <c r="AO31" s="19"/>
      <c r="AP31" s="19"/>
      <c r="AQ31" s="19"/>
      <c r="AR31" s="2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 t="s">
        <v>21</v>
      </c>
      <c r="B32" s="78">
        <v>1627498.79</v>
      </c>
      <c r="C32" s="78">
        <v>313071.68000000017</v>
      </c>
      <c r="D32" s="78">
        <v>923937.59</v>
      </c>
      <c r="E32" s="19">
        <f>Jan!D32</f>
        <v>916734.68</v>
      </c>
      <c r="F32" s="19">
        <f t="shared" si="0"/>
        <v>1933367.5600000003</v>
      </c>
      <c r="G32" s="78">
        <v>1688884.47</v>
      </c>
      <c r="H32" s="19">
        <f t="shared" si="1"/>
        <v>244483.09000000032</v>
      </c>
      <c r="I32" s="21">
        <f t="shared" si="2"/>
        <v>0.14476010309929621</v>
      </c>
      <c r="J32" s="1"/>
      <c r="K32" s="19">
        <f t="shared" si="3"/>
        <v>1940570.4700000002</v>
      </c>
      <c r="L32" s="78">
        <v>1649223.18</v>
      </c>
      <c r="M32" s="19">
        <f t="shared" si="4"/>
        <v>291347.29000000027</v>
      </c>
      <c r="N32" s="21">
        <f t="shared" si="5"/>
        <v>0.17665728540148229</v>
      </c>
      <c r="O32" s="1"/>
      <c r="P32" s="1"/>
      <c r="Q32" s="55"/>
      <c r="R32" s="55"/>
      <c r="S32" s="55"/>
      <c r="T32" s="19"/>
      <c r="U32" s="19"/>
      <c r="V32" s="19"/>
      <c r="W32" s="19"/>
      <c r="X32" s="21"/>
      <c r="Y32" s="1"/>
      <c r="Z32" s="19"/>
      <c r="AA32" s="19"/>
      <c r="AB32" s="19"/>
      <c r="AC32" s="21"/>
      <c r="AD32" s="1"/>
      <c r="AE32" s="1"/>
      <c r="AF32" s="56"/>
      <c r="AG32" s="56"/>
      <c r="AH32" s="56"/>
      <c r="AI32" s="19"/>
      <c r="AJ32" s="19"/>
      <c r="AK32" s="19"/>
      <c r="AL32" s="19"/>
      <c r="AM32" s="21"/>
      <c r="AN32" s="1"/>
      <c r="AO32" s="19"/>
      <c r="AP32" s="19"/>
      <c r="AQ32" s="19"/>
      <c r="AR32" s="2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 t="s">
        <v>22</v>
      </c>
      <c r="B33" s="78">
        <v>524339927.29000008</v>
      </c>
      <c r="C33" s="78">
        <v>119003966.08000004</v>
      </c>
      <c r="D33" s="78">
        <v>314036157.33999997</v>
      </c>
      <c r="E33" s="19">
        <f>Jan!D33</f>
        <v>311847779.55000001</v>
      </c>
      <c r="F33" s="19">
        <f t="shared" si="0"/>
        <v>641155515.58000016</v>
      </c>
      <c r="G33" s="78">
        <v>597762386.55999994</v>
      </c>
      <c r="H33" s="19">
        <f t="shared" si="1"/>
        <v>43393129.020000219</v>
      </c>
      <c r="I33" s="21">
        <f t="shared" si="2"/>
        <v>7.2592605348956063E-2</v>
      </c>
      <c r="J33" s="1"/>
      <c r="K33" s="19">
        <f t="shared" si="3"/>
        <v>643343893.37000012</v>
      </c>
      <c r="L33" s="78">
        <v>582813002.66999996</v>
      </c>
      <c r="M33" s="19">
        <f t="shared" si="4"/>
        <v>60530890.700000167</v>
      </c>
      <c r="N33" s="21">
        <f t="shared" si="5"/>
        <v>0.1038598837409157</v>
      </c>
      <c r="O33" s="1"/>
      <c r="P33" s="1"/>
      <c r="Q33" s="55"/>
      <c r="R33" s="55"/>
      <c r="S33" s="55"/>
      <c r="T33" s="19"/>
      <c r="U33" s="19"/>
      <c r="V33" s="19"/>
      <c r="W33" s="19"/>
      <c r="X33" s="21"/>
      <c r="Y33" s="1"/>
      <c r="Z33" s="19"/>
      <c r="AA33" s="19"/>
      <c r="AB33" s="19"/>
      <c r="AC33" s="21"/>
      <c r="AD33" s="1"/>
      <c r="AE33" s="1"/>
      <c r="AF33" s="56"/>
      <c r="AG33" s="56"/>
      <c r="AH33" s="56"/>
      <c r="AI33" s="19"/>
      <c r="AJ33" s="19"/>
      <c r="AK33" s="19"/>
      <c r="AL33" s="19"/>
      <c r="AM33" s="21"/>
      <c r="AN33" s="1"/>
      <c r="AO33" s="19"/>
      <c r="AP33" s="19"/>
      <c r="AQ33" s="19"/>
      <c r="AR33" s="2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 t="s">
        <v>23</v>
      </c>
      <c r="B34" s="78">
        <v>397875.41</v>
      </c>
      <c r="C34" s="78">
        <v>71990.840000000026</v>
      </c>
      <c r="D34" s="78">
        <v>230892.37</v>
      </c>
      <c r="E34" s="19">
        <f>Jan!D34</f>
        <v>229318.18</v>
      </c>
      <c r="F34" s="19">
        <f t="shared" si="0"/>
        <v>468292.06</v>
      </c>
      <c r="G34" s="78">
        <v>420839.27</v>
      </c>
      <c r="H34" s="19">
        <f t="shared" si="1"/>
        <v>47452.789999999979</v>
      </c>
      <c r="I34" s="21">
        <f t="shared" si="2"/>
        <v>0.11275751428805592</v>
      </c>
      <c r="J34" s="1"/>
      <c r="K34" s="19">
        <f t="shared" si="3"/>
        <v>469866.25</v>
      </c>
      <c r="L34" s="78">
        <v>410139.95</v>
      </c>
      <c r="M34" s="19">
        <f t="shared" si="4"/>
        <v>59726.299999999988</v>
      </c>
      <c r="N34" s="21">
        <f t="shared" si="5"/>
        <v>0.14562419486324107</v>
      </c>
      <c r="O34" s="1"/>
      <c r="P34" s="1"/>
      <c r="Q34" s="55"/>
      <c r="R34" s="55"/>
      <c r="S34" s="55"/>
      <c r="T34" s="19"/>
      <c r="U34" s="19"/>
      <c r="V34" s="19"/>
      <c r="W34" s="19"/>
      <c r="X34" s="21"/>
      <c r="Y34" s="1"/>
      <c r="Z34" s="19"/>
      <c r="AA34" s="19"/>
      <c r="AB34" s="19"/>
      <c r="AC34" s="21"/>
      <c r="AD34" s="1"/>
      <c r="AE34" s="1"/>
      <c r="AF34" s="56"/>
      <c r="AG34" s="56"/>
      <c r="AH34" s="56"/>
      <c r="AI34" s="19"/>
      <c r="AJ34" s="19"/>
      <c r="AK34" s="19"/>
      <c r="AL34" s="19"/>
      <c r="AM34" s="21"/>
      <c r="AN34" s="1"/>
      <c r="AO34" s="19"/>
      <c r="AP34" s="19"/>
      <c r="AQ34" s="19"/>
      <c r="AR34" s="2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 t="s">
        <v>24</v>
      </c>
      <c r="B35" s="78">
        <v>65573698.039999992</v>
      </c>
      <c r="C35" s="78">
        <v>14625416.429999992</v>
      </c>
      <c r="D35" s="78">
        <v>39097159.229999997</v>
      </c>
      <c r="E35" s="19">
        <f>Jan!D35</f>
        <v>38810887.5</v>
      </c>
      <c r="F35" s="19">
        <f t="shared" si="0"/>
        <v>79912842.73999998</v>
      </c>
      <c r="G35" s="78">
        <v>73131883.819999993</v>
      </c>
      <c r="H35" s="19">
        <f t="shared" si="1"/>
        <v>6780958.9199999869</v>
      </c>
      <c r="I35" s="21">
        <f t="shared" si="2"/>
        <v>9.2722333485761199E-2</v>
      </c>
      <c r="J35" s="1"/>
      <c r="K35" s="19">
        <f t="shared" si="3"/>
        <v>80199114.469999984</v>
      </c>
      <c r="L35" s="78">
        <v>71335698.739999995</v>
      </c>
      <c r="M35" s="19">
        <f t="shared" si="4"/>
        <v>8863415.7299999893</v>
      </c>
      <c r="N35" s="21">
        <f t="shared" si="5"/>
        <v>0.12424937144451098</v>
      </c>
      <c r="O35" s="1"/>
      <c r="P35" s="1"/>
      <c r="Q35" s="55"/>
      <c r="R35" s="55"/>
      <c r="S35" s="55"/>
      <c r="T35" s="19"/>
      <c r="U35" s="19"/>
      <c r="V35" s="19"/>
      <c r="W35" s="19"/>
      <c r="X35" s="21"/>
      <c r="Y35" s="1"/>
      <c r="Z35" s="19"/>
      <c r="AA35" s="19"/>
      <c r="AB35" s="19"/>
      <c r="AC35" s="21"/>
      <c r="AD35" s="1"/>
      <c r="AE35" s="1"/>
      <c r="AF35" s="56"/>
      <c r="AG35" s="56"/>
      <c r="AH35" s="56"/>
      <c r="AI35" s="19"/>
      <c r="AJ35" s="19"/>
      <c r="AK35" s="19"/>
      <c r="AL35" s="19"/>
      <c r="AM35" s="21"/>
      <c r="AN35" s="1"/>
      <c r="AO35" s="19"/>
      <c r="AP35" s="19"/>
      <c r="AQ35" s="19"/>
      <c r="AR35" s="2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24" t="s">
        <v>149</v>
      </c>
      <c r="B36" s="78">
        <v>222004.77</v>
      </c>
      <c r="C36" s="78">
        <v>5986.1300000000338</v>
      </c>
      <c r="D36" s="78">
        <v>0</v>
      </c>
      <c r="E36" s="19">
        <f>Jan!D36</f>
        <v>0</v>
      </c>
      <c r="F36" s="19">
        <f t="shared" si="0"/>
        <v>227990.90000000002</v>
      </c>
      <c r="G36" s="78">
        <v>49905.070000000007</v>
      </c>
      <c r="H36" s="19">
        <f t="shared" si="1"/>
        <v>178085.83000000002</v>
      </c>
      <c r="I36" s="21">
        <f t="shared" si="2"/>
        <v>3.5684917384145534</v>
      </c>
      <c r="J36" s="1"/>
      <c r="K36" s="19">
        <f t="shared" si="3"/>
        <v>227990.90000000002</v>
      </c>
      <c r="L36" s="78">
        <v>49905.070000000007</v>
      </c>
      <c r="M36" s="19">
        <f t="shared" si="4"/>
        <v>178085.83000000002</v>
      </c>
      <c r="N36" s="21">
        <f t="shared" si="5"/>
        <v>3.5684917384145534</v>
      </c>
      <c r="O36" s="1"/>
      <c r="P36" s="1"/>
      <c r="Q36" s="55"/>
      <c r="R36" s="55"/>
      <c r="S36" s="55"/>
      <c r="T36" s="19"/>
      <c r="U36" s="19"/>
      <c r="V36" s="19"/>
      <c r="W36" s="19"/>
      <c r="X36" s="21"/>
      <c r="Y36" s="1"/>
      <c r="Z36" s="19"/>
      <c r="AA36" s="19"/>
      <c r="AB36" s="19"/>
      <c r="AC36" s="21"/>
      <c r="AD36" s="1"/>
      <c r="AE36" s="1"/>
      <c r="AF36" s="56"/>
      <c r="AG36" s="56"/>
      <c r="AH36" s="56"/>
      <c r="AI36" s="19"/>
      <c r="AJ36" s="19"/>
      <c r="AK36" s="19"/>
      <c r="AL36" s="19"/>
      <c r="AM36" s="21"/>
      <c r="AN36" s="1"/>
      <c r="AO36" s="19"/>
      <c r="AP36" s="19"/>
      <c r="AQ36" s="19"/>
      <c r="AR36" s="2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 t="s">
        <v>25</v>
      </c>
      <c r="B37" s="78">
        <v>0</v>
      </c>
      <c r="C37" s="78">
        <v>0</v>
      </c>
      <c r="D37" s="78">
        <v>0</v>
      </c>
      <c r="E37" s="19">
        <f>Jan!D37</f>
        <v>0</v>
      </c>
      <c r="F37" s="19">
        <f t="shared" si="0"/>
        <v>0</v>
      </c>
      <c r="G37" s="78">
        <v>0</v>
      </c>
      <c r="H37" s="19">
        <f t="shared" si="1"/>
        <v>0</v>
      </c>
      <c r="I37" s="21" t="str">
        <f t="shared" si="2"/>
        <v xml:space="preserve"> </v>
      </c>
      <c r="J37" s="1"/>
      <c r="K37" s="19">
        <f t="shared" si="3"/>
        <v>0</v>
      </c>
      <c r="L37" s="78">
        <v>0</v>
      </c>
      <c r="M37" s="19">
        <f t="shared" si="4"/>
        <v>0</v>
      </c>
      <c r="N37" s="21" t="str">
        <f t="shared" si="5"/>
        <v xml:space="preserve"> </v>
      </c>
      <c r="O37" s="1"/>
      <c r="P37" s="1"/>
      <c r="Q37" s="55"/>
      <c r="R37" s="55"/>
      <c r="S37" s="55"/>
      <c r="T37" s="19"/>
      <c r="U37" s="19"/>
      <c r="V37" s="19"/>
      <c r="W37" s="19"/>
      <c r="X37" s="21"/>
      <c r="Y37" s="1"/>
      <c r="Z37" s="19"/>
      <c r="AA37" s="19"/>
      <c r="AB37" s="19"/>
      <c r="AC37" s="21"/>
      <c r="AD37" s="1"/>
      <c r="AE37" s="1"/>
      <c r="AF37" s="56"/>
      <c r="AG37" s="56"/>
      <c r="AH37" s="56"/>
      <c r="AI37" s="19"/>
      <c r="AJ37" s="19"/>
      <c r="AK37" s="19"/>
      <c r="AL37" s="19"/>
      <c r="AM37" s="21"/>
      <c r="AN37" s="1"/>
      <c r="AO37" s="19"/>
      <c r="AP37" s="19"/>
      <c r="AQ37" s="19"/>
      <c r="AR37" s="2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 t="s">
        <v>26</v>
      </c>
      <c r="B38" s="78">
        <v>100115.73999999999</v>
      </c>
      <c r="C38" s="78">
        <v>17986.100000000006</v>
      </c>
      <c r="D38" s="78">
        <v>59600.63</v>
      </c>
      <c r="E38" s="19">
        <f>Jan!D38</f>
        <v>59194.29</v>
      </c>
      <c r="F38" s="19">
        <f t="shared" si="0"/>
        <v>117695.5</v>
      </c>
      <c r="G38" s="78">
        <v>106443.37999999998</v>
      </c>
      <c r="H38" s="19">
        <f t="shared" si="1"/>
        <v>11252.120000000024</v>
      </c>
      <c r="I38" s="21">
        <f t="shared" si="2"/>
        <v>0.10570990887361931</v>
      </c>
      <c r="J38" s="1"/>
      <c r="K38" s="19">
        <f t="shared" si="3"/>
        <v>118101.84</v>
      </c>
      <c r="L38" s="78">
        <v>103769.06999999998</v>
      </c>
      <c r="M38" s="19">
        <f t="shared" si="4"/>
        <v>14332.770000000019</v>
      </c>
      <c r="N38" s="21">
        <f t="shared" si="5"/>
        <v>0.13812179293887872</v>
      </c>
      <c r="O38" s="1"/>
      <c r="P38" s="1"/>
      <c r="Q38" s="55"/>
      <c r="R38" s="55"/>
      <c r="S38" s="55"/>
      <c r="T38" s="19"/>
      <c r="U38" s="19"/>
      <c r="V38" s="19"/>
      <c r="W38" s="19"/>
      <c r="X38" s="21"/>
      <c r="Y38" s="1"/>
      <c r="Z38" s="19"/>
      <c r="AA38" s="19"/>
      <c r="AB38" s="19"/>
      <c r="AC38" s="21"/>
      <c r="AD38" s="1"/>
      <c r="AE38" s="1"/>
      <c r="AF38" s="56"/>
      <c r="AG38" s="56"/>
      <c r="AH38" s="56"/>
      <c r="AI38" s="19"/>
      <c r="AJ38" s="19"/>
      <c r="AK38" s="19"/>
      <c r="AL38" s="19"/>
      <c r="AM38" s="21"/>
      <c r="AN38" s="1"/>
      <c r="AO38" s="19"/>
      <c r="AP38" s="19"/>
      <c r="AQ38" s="19"/>
      <c r="AR38" s="2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 t="s">
        <v>27</v>
      </c>
      <c r="B39" s="78">
        <v>2068323.1099999999</v>
      </c>
      <c r="C39" s="78">
        <v>396819.61000000034</v>
      </c>
      <c r="D39" s="78">
        <v>1222982.67</v>
      </c>
      <c r="E39" s="19">
        <f>Jan!D39</f>
        <v>1212238.54</v>
      </c>
      <c r="F39" s="19">
        <f t="shared" si="0"/>
        <v>2454398.5900000003</v>
      </c>
      <c r="G39" s="78">
        <v>2233911.1499999994</v>
      </c>
      <c r="H39" s="19">
        <f t="shared" si="1"/>
        <v>220487.44000000088</v>
      </c>
      <c r="I39" s="21">
        <f t="shared" si="2"/>
        <v>9.8700183308544354E-2</v>
      </c>
      <c r="J39" s="1"/>
      <c r="K39" s="19">
        <f t="shared" si="3"/>
        <v>2465142.7200000002</v>
      </c>
      <c r="L39" s="78">
        <v>2181872.6599999997</v>
      </c>
      <c r="M39" s="19">
        <f t="shared" si="4"/>
        <v>283270.06000000052</v>
      </c>
      <c r="N39" s="21">
        <f t="shared" si="5"/>
        <v>0.12982886911466252</v>
      </c>
      <c r="O39" s="1"/>
      <c r="P39" s="1"/>
      <c r="Q39" s="55"/>
      <c r="R39" s="55"/>
      <c r="S39" s="55"/>
      <c r="T39" s="19"/>
      <c r="U39" s="19"/>
      <c r="V39" s="19"/>
      <c r="W39" s="19"/>
      <c r="X39" s="21"/>
      <c r="Y39" s="1"/>
      <c r="Z39" s="19"/>
      <c r="AA39" s="19"/>
      <c r="AB39" s="19"/>
      <c r="AC39" s="21"/>
      <c r="AD39" s="1"/>
      <c r="AE39" s="1"/>
      <c r="AF39" s="56"/>
      <c r="AG39" s="56"/>
      <c r="AH39" s="56"/>
      <c r="AI39" s="19"/>
      <c r="AJ39" s="19"/>
      <c r="AK39" s="19"/>
      <c r="AL39" s="19"/>
      <c r="AM39" s="21"/>
      <c r="AN39" s="1"/>
      <c r="AO39" s="19"/>
      <c r="AP39" s="19"/>
      <c r="AQ39" s="19"/>
      <c r="AR39" s="2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 t="s">
        <v>28</v>
      </c>
      <c r="B40" s="78">
        <v>0</v>
      </c>
      <c r="C40" s="78">
        <v>0</v>
      </c>
      <c r="D40" s="78">
        <v>0</v>
      </c>
      <c r="E40" s="19">
        <f>Jan!D40</f>
        <v>0</v>
      </c>
      <c r="F40" s="19">
        <f t="shared" si="0"/>
        <v>0</v>
      </c>
      <c r="G40" s="78">
        <v>0</v>
      </c>
      <c r="H40" s="19">
        <f t="shared" si="1"/>
        <v>0</v>
      </c>
      <c r="I40" s="21" t="str">
        <f t="shared" si="2"/>
        <v xml:space="preserve"> </v>
      </c>
      <c r="J40" s="1"/>
      <c r="K40" s="19">
        <f t="shared" si="3"/>
        <v>0</v>
      </c>
      <c r="L40" s="78">
        <v>0</v>
      </c>
      <c r="M40" s="19">
        <f t="shared" si="4"/>
        <v>0</v>
      </c>
      <c r="N40" s="21" t="str">
        <f t="shared" si="5"/>
        <v xml:space="preserve"> </v>
      </c>
      <c r="O40" s="1"/>
      <c r="P40" s="1"/>
      <c r="Q40" s="55"/>
      <c r="R40" s="55"/>
      <c r="S40" s="55"/>
      <c r="T40" s="19"/>
      <c r="U40" s="19"/>
      <c r="V40" s="19"/>
      <c r="W40" s="19"/>
      <c r="X40" s="21"/>
      <c r="Y40" s="1"/>
      <c r="Z40" s="19"/>
      <c r="AA40" s="19"/>
      <c r="AB40" s="19"/>
      <c r="AC40" s="21"/>
      <c r="AD40" s="1"/>
      <c r="AE40" s="1"/>
      <c r="AF40" s="56"/>
      <c r="AG40" s="56"/>
      <c r="AH40" s="56"/>
      <c r="AI40" s="19"/>
      <c r="AJ40" s="19"/>
      <c r="AK40" s="19"/>
      <c r="AL40" s="19"/>
      <c r="AM40" s="21"/>
      <c r="AN40" s="1"/>
      <c r="AO40" s="19"/>
      <c r="AP40" s="19"/>
      <c r="AQ40" s="19"/>
      <c r="AR40" s="2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 t="s">
        <v>29</v>
      </c>
      <c r="B41" s="78">
        <v>118297.53</v>
      </c>
      <c r="C41" s="78">
        <v>23429.489999999991</v>
      </c>
      <c r="D41" s="78">
        <v>74237.16</v>
      </c>
      <c r="E41" s="19">
        <f>Jan!D41</f>
        <v>73544.37</v>
      </c>
      <c r="F41" s="19">
        <f t="shared" si="0"/>
        <v>141034.22999999998</v>
      </c>
      <c r="G41" s="78">
        <v>127444.82999999997</v>
      </c>
      <c r="H41" s="19">
        <f t="shared" si="1"/>
        <v>13589.400000000009</v>
      </c>
      <c r="I41" s="21">
        <f t="shared" si="2"/>
        <v>0.10662966869664325</v>
      </c>
      <c r="J41" s="1"/>
      <c r="K41" s="19">
        <f t="shared" si="3"/>
        <v>141727.01999999999</v>
      </c>
      <c r="L41" s="78">
        <v>124405.76999999997</v>
      </c>
      <c r="M41" s="19">
        <f t="shared" si="4"/>
        <v>17321.250000000015</v>
      </c>
      <c r="N41" s="21">
        <f t="shared" si="5"/>
        <v>0.1392318861094628</v>
      </c>
      <c r="O41" s="1"/>
      <c r="P41" s="1"/>
      <c r="Q41" s="55"/>
      <c r="R41" s="55"/>
      <c r="S41" s="55"/>
      <c r="T41" s="19"/>
      <c r="U41" s="19"/>
      <c r="V41" s="19"/>
      <c r="W41" s="19"/>
      <c r="X41" s="21"/>
      <c r="Y41" s="1"/>
      <c r="Z41" s="19"/>
      <c r="AA41" s="19"/>
      <c r="AB41" s="19"/>
      <c r="AC41" s="21"/>
      <c r="AD41" s="1"/>
      <c r="AE41" s="1"/>
      <c r="AF41" s="56"/>
      <c r="AG41" s="56"/>
      <c r="AH41" s="56"/>
      <c r="AI41" s="19"/>
      <c r="AJ41" s="19"/>
      <c r="AK41" s="19"/>
      <c r="AL41" s="19"/>
      <c r="AM41" s="21"/>
      <c r="AN41" s="1"/>
      <c r="AO41" s="19"/>
      <c r="AP41" s="19"/>
      <c r="AQ41" s="19"/>
      <c r="AR41" s="2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 t="s">
        <v>30</v>
      </c>
      <c r="B42" s="78">
        <v>0</v>
      </c>
      <c r="C42" s="78">
        <v>0</v>
      </c>
      <c r="D42" s="78">
        <v>0</v>
      </c>
      <c r="E42" s="19">
        <f>Jan!D42</f>
        <v>0</v>
      </c>
      <c r="F42" s="19">
        <f t="shared" si="0"/>
        <v>0</v>
      </c>
      <c r="G42" s="78">
        <v>0</v>
      </c>
      <c r="H42" s="19">
        <f t="shared" si="1"/>
        <v>0</v>
      </c>
      <c r="I42" s="21" t="str">
        <f t="shared" si="2"/>
        <v xml:space="preserve"> </v>
      </c>
      <c r="J42" s="1"/>
      <c r="K42" s="19">
        <f t="shared" si="3"/>
        <v>0</v>
      </c>
      <c r="L42" s="78">
        <v>0</v>
      </c>
      <c r="M42" s="19">
        <f t="shared" si="4"/>
        <v>0</v>
      </c>
      <c r="N42" s="21" t="str">
        <f t="shared" si="5"/>
        <v xml:space="preserve"> </v>
      </c>
      <c r="O42" s="1"/>
      <c r="P42" s="1"/>
      <c r="Q42" s="55"/>
      <c r="R42" s="55"/>
      <c r="S42" s="55"/>
      <c r="T42" s="19"/>
      <c r="U42" s="19"/>
      <c r="V42" s="19"/>
      <c r="W42" s="19"/>
      <c r="X42" s="21"/>
      <c r="Y42" s="1"/>
      <c r="Z42" s="19"/>
      <c r="AA42" s="19"/>
      <c r="AB42" s="19"/>
      <c r="AC42" s="21"/>
      <c r="AD42" s="1"/>
      <c r="AE42" s="1"/>
      <c r="AF42" s="56"/>
      <c r="AG42" s="56"/>
      <c r="AH42" s="56"/>
      <c r="AI42" s="19"/>
      <c r="AJ42" s="19"/>
      <c r="AK42" s="19"/>
      <c r="AL42" s="19"/>
      <c r="AM42" s="21"/>
      <c r="AN42" s="1"/>
      <c r="AO42" s="19"/>
      <c r="AP42" s="19"/>
      <c r="AQ42" s="19"/>
      <c r="AR42" s="2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 t="s">
        <v>31</v>
      </c>
      <c r="B43" s="78">
        <v>301446.07</v>
      </c>
      <c r="C43" s="78">
        <v>56285.75</v>
      </c>
      <c r="D43" s="78">
        <v>179382.31</v>
      </c>
      <c r="E43" s="19">
        <f>Jan!D43</f>
        <v>177581.04</v>
      </c>
      <c r="F43" s="19">
        <f t="shared" si="0"/>
        <v>355930.55000000005</v>
      </c>
      <c r="G43" s="78">
        <v>318487.41000000003</v>
      </c>
      <c r="H43" s="19">
        <f t="shared" si="1"/>
        <v>37443.140000000014</v>
      </c>
      <c r="I43" s="21">
        <f t="shared" si="2"/>
        <v>0.11756552637355422</v>
      </c>
      <c r="J43" s="1"/>
      <c r="K43" s="19">
        <f t="shared" si="3"/>
        <v>357731.82</v>
      </c>
      <c r="L43" s="78">
        <v>311000.16000000003</v>
      </c>
      <c r="M43" s="19">
        <f t="shared" si="4"/>
        <v>46731.659999999974</v>
      </c>
      <c r="N43" s="21">
        <f t="shared" si="5"/>
        <v>0.150262495041803</v>
      </c>
      <c r="O43" s="1"/>
      <c r="P43" s="1"/>
      <c r="Q43" s="55"/>
      <c r="R43" s="55"/>
      <c r="S43" s="55"/>
      <c r="T43" s="19"/>
      <c r="U43" s="19"/>
      <c r="V43" s="19"/>
      <c r="W43" s="19"/>
      <c r="X43" s="21"/>
      <c r="Y43" s="1"/>
      <c r="Z43" s="19"/>
      <c r="AA43" s="19"/>
      <c r="AB43" s="19"/>
      <c r="AC43" s="21"/>
      <c r="AD43" s="1"/>
      <c r="AE43" s="1"/>
      <c r="AF43" s="56"/>
      <c r="AG43" s="56"/>
      <c r="AH43" s="56"/>
      <c r="AI43" s="19"/>
      <c r="AJ43" s="19"/>
      <c r="AK43" s="19"/>
      <c r="AL43" s="19"/>
      <c r="AM43" s="21"/>
      <c r="AN43" s="1"/>
      <c r="AO43" s="19"/>
      <c r="AP43" s="19"/>
      <c r="AQ43" s="19"/>
      <c r="AR43" s="2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 t="s">
        <v>32</v>
      </c>
      <c r="B44" s="78">
        <v>331922.32</v>
      </c>
      <c r="C44" s="78">
        <v>64695.79999999993</v>
      </c>
      <c r="D44" s="78">
        <v>198761.13</v>
      </c>
      <c r="E44" s="19">
        <f>Jan!D44</f>
        <v>197231.09</v>
      </c>
      <c r="F44" s="19">
        <f t="shared" ref="F44:F60" si="6">B44+C44-D44+E44</f>
        <v>395088.07999999996</v>
      </c>
      <c r="G44" s="78">
        <v>332532.34999999998</v>
      </c>
      <c r="H44" s="19">
        <f t="shared" ref="H44:H60" si="7">F44-G44</f>
        <v>62555.729999999981</v>
      </c>
      <c r="I44" s="21">
        <f t="shared" ref="I44:I60" si="8">IF(ISERR(+F44/G44-1)," ",+F44/G44-1)</f>
        <v>0.18811923110638706</v>
      </c>
      <c r="J44" s="1"/>
      <c r="K44" s="19">
        <f t="shared" ref="K44:K60" si="9">B44+C44</f>
        <v>396618.11999999994</v>
      </c>
      <c r="L44" s="78">
        <v>324117.13999999996</v>
      </c>
      <c r="M44" s="19">
        <f t="shared" ref="M44:M60" si="10">K44-L44</f>
        <v>72500.979999999981</v>
      </c>
      <c r="N44" s="21">
        <f t="shared" ref="N44:N60" si="11">IF(ISERR(+K44/L44-1)," ",+K44/L44-1)</f>
        <v>0.22368758406297173</v>
      </c>
      <c r="O44" s="1"/>
      <c r="P44" s="1"/>
      <c r="Q44" s="55"/>
      <c r="R44" s="55"/>
      <c r="S44" s="55"/>
      <c r="T44" s="19"/>
      <c r="U44" s="19"/>
      <c r="V44" s="19"/>
      <c r="W44" s="19"/>
      <c r="X44" s="21"/>
      <c r="Y44" s="1"/>
      <c r="Z44" s="19"/>
      <c r="AA44" s="19"/>
      <c r="AB44" s="19"/>
      <c r="AC44" s="21"/>
      <c r="AD44" s="1"/>
      <c r="AE44" s="1"/>
      <c r="AF44" s="56"/>
      <c r="AG44" s="56"/>
      <c r="AH44" s="56"/>
      <c r="AI44" s="19"/>
      <c r="AJ44" s="19"/>
      <c r="AK44" s="19"/>
      <c r="AL44" s="19"/>
      <c r="AM44" s="21"/>
      <c r="AN44" s="1"/>
      <c r="AO44" s="19"/>
      <c r="AP44" s="19"/>
      <c r="AQ44" s="19"/>
      <c r="AR44" s="2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 t="s">
        <v>33</v>
      </c>
      <c r="B45" s="78">
        <v>0</v>
      </c>
      <c r="C45" s="78">
        <v>0</v>
      </c>
      <c r="D45" s="78">
        <v>0</v>
      </c>
      <c r="E45" s="19">
        <f>Jan!D45</f>
        <v>0</v>
      </c>
      <c r="F45" s="19">
        <f t="shared" si="6"/>
        <v>0</v>
      </c>
      <c r="G45" s="78">
        <v>0</v>
      </c>
      <c r="H45" s="19">
        <f t="shared" si="7"/>
        <v>0</v>
      </c>
      <c r="I45" s="21" t="str">
        <f t="shared" si="8"/>
        <v xml:space="preserve"> </v>
      </c>
      <c r="J45" s="1"/>
      <c r="K45" s="19">
        <f t="shared" si="9"/>
        <v>0</v>
      </c>
      <c r="L45" s="78">
        <v>0</v>
      </c>
      <c r="M45" s="19">
        <f t="shared" si="10"/>
        <v>0</v>
      </c>
      <c r="N45" s="21" t="str">
        <f t="shared" si="11"/>
        <v xml:space="preserve"> </v>
      </c>
      <c r="O45" s="1"/>
      <c r="P45" s="1"/>
      <c r="Q45" s="55"/>
      <c r="R45" s="55"/>
      <c r="S45" s="55"/>
      <c r="T45" s="19"/>
      <c r="U45" s="19"/>
      <c r="V45" s="19"/>
      <c r="W45" s="19"/>
      <c r="X45" s="21"/>
      <c r="Y45" s="1"/>
      <c r="Z45" s="19"/>
      <c r="AA45" s="19"/>
      <c r="AB45" s="19"/>
      <c r="AC45" s="21"/>
      <c r="AD45" s="1"/>
      <c r="AE45" s="1"/>
      <c r="AF45" s="56"/>
      <c r="AG45" s="56"/>
      <c r="AH45" s="56"/>
      <c r="AI45" s="19"/>
      <c r="AJ45" s="19"/>
      <c r="AK45" s="19"/>
      <c r="AL45" s="19"/>
      <c r="AM45" s="21"/>
      <c r="AN45" s="1"/>
      <c r="AO45" s="19"/>
      <c r="AP45" s="19"/>
      <c r="AQ45" s="19"/>
      <c r="AR45" s="2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 t="s">
        <v>34</v>
      </c>
      <c r="B46" s="78">
        <v>958926.69</v>
      </c>
      <c r="C46" s="78">
        <v>192731.01000000024</v>
      </c>
      <c r="D46" s="78">
        <v>570197.38</v>
      </c>
      <c r="E46" s="19">
        <f>Jan!D46</f>
        <v>565066.11</v>
      </c>
      <c r="F46" s="19">
        <f t="shared" si="6"/>
        <v>1146526.4300000002</v>
      </c>
      <c r="G46" s="78">
        <v>1420995.6099999999</v>
      </c>
      <c r="H46" s="19">
        <f t="shared" si="7"/>
        <v>-274469.1799999997</v>
      </c>
      <c r="I46" s="21">
        <f t="shared" si="8"/>
        <v>-0.19315272902215352</v>
      </c>
      <c r="J46" s="1"/>
      <c r="K46" s="19">
        <f t="shared" si="9"/>
        <v>1151657.7000000002</v>
      </c>
      <c r="L46" s="78">
        <v>1397558.6199999999</v>
      </c>
      <c r="M46" s="19">
        <f t="shared" si="10"/>
        <v>-245900.91999999969</v>
      </c>
      <c r="N46" s="21">
        <f t="shared" si="11"/>
        <v>-0.17595034403637377</v>
      </c>
      <c r="O46" s="1"/>
      <c r="P46" s="1"/>
      <c r="Q46" s="55"/>
      <c r="R46" s="55"/>
      <c r="S46" s="55"/>
      <c r="T46" s="19"/>
      <c r="U46" s="19"/>
      <c r="V46" s="19"/>
      <c r="W46" s="19"/>
      <c r="X46" s="21"/>
      <c r="Y46" s="1"/>
      <c r="Z46" s="19"/>
      <c r="AA46" s="19"/>
      <c r="AB46" s="19"/>
      <c r="AC46" s="21"/>
      <c r="AD46" s="1"/>
      <c r="AE46" s="1"/>
      <c r="AF46" s="56"/>
      <c r="AG46" s="56"/>
      <c r="AH46" s="56"/>
      <c r="AI46" s="19"/>
      <c r="AJ46" s="19"/>
      <c r="AK46" s="19"/>
      <c r="AL46" s="19"/>
      <c r="AM46" s="21"/>
      <c r="AN46" s="1"/>
      <c r="AO46" s="19"/>
      <c r="AP46" s="19"/>
      <c r="AQ46" s="19"/>
      <c r="AR46" s="2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 t="s">
        <v>35</v>
      </c>
      <c r="B47" s="78">
        <v>0</v>
      </c>
      <c r="C47" s="78">
        <v>0</v>
      </c>
      <c r="D47" s="78">
        <v>0</v>
      </c>
      <c r="E47" s="19">
        <f>Jan!D47</f>
        <v>0</v>
      </c>
      <c r="F47" s="19">
        <f t="shared" si="6"/>
        <v>0</v>
      </c>
      <c r="G47" s="78">
        <v>0</v>
      </c>
      <c r="H47" s="19">
        <f t="shared" si="7"/>
        <v>0</v>
      </c>
      <c r="I47" s="21" t="str">
        <f t="shared" si="8"/>
        <v xml:space="preserve"> </v>
      </c>
      <c r="J47" s="1"/>
      <c r="K47" s="19">
        <f t="shared" si="9"/>
        <v>0</v>
      </c>
      <c r="L47" s="78">
        <v>0</v>
      </c>
      <c r="M47" s="19">
        <f t="shared" si="10"/>
        <v>0</v>
      </c>
      <c r="N47" s="21" t="str">
        <f t="shared" si="11"/>
        <v xml:space="preserve"> </v>
      </c>
      <c r="O47" s="1"/>
      <c r="P47" s="1"/>
      <c r="Q47" s="55"/>
      <c r="R47" s="55"/>
      <c r="S47" s="55"/>
      <c r="T47" s="19"/>
      <c r="U47" s="19"/>
      <c r="V47" s="19"/>
      <c r="W47" s="19"/>
      <c r="X47" s="21"/>
      <c r="Y47" s="1"/>
      <c r="Z47" s="19"/>
      <c r="AA47" s="19"/>
      <c r="AB47" s="19"/>
      <c r="AC47" s="21"/>
      <c r="AD47" s="1"/>
      <c r="AE47" s="1"/>
      <c r="AF47" s="56"/>
      <c r="AG47" s="56"/>
      <c r="AH47" s="56"/>
      <c r="AI47" s="19"/>
      <c r="AJ47" s="19"/>
      <c r="AK47" s="19"/>
      <c r="AL47" s="19"/>
      <c r="AM47" s="21"/>
      <c r="AN47" s="1"/>
      <c r="AO47" s="19"/>
      <c r="AP47" s="19"/>
      <c r="AQ47" s="19"/>
      <c r="AR47" s="2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 t="s">
        <v>36</v>
      </c>
      <c r="B48" s="78">
        <v>35530.5</v>
      </c>
      <c r="C48" s="78">
        <v>6473.6500000000015</v>
      </c>
      <c r="D48" s="78">
        <v>21394.22</v>
      </c>
      <c r="E48" s="19">
        <f>Jan!D48</f>
        <v>21248.36</v>
      </c>
      <c r="F48" s="19">
        <f t="shared" si="6"/>
        <v>41858.29</v>
      </c>
      <c r="G48" s="78">
        <v>36018.619999999995</v>
      </c>
      <c r="H48" s="19">
        <f t="shared" si="7"/>
        <v>5839.6700000000055</v>
      </c>
      <c r="I48" s="21">
        <f t="shared" si="8"/>
        <v>0.16212919873110088</v>
      </c>
      <c r="J48" s="1"/>
      <c r="K48" s="19">
        <f t="shared" si="9"/>
        <v>42004.15</v>
      </c>
      <c r="L48" s="78">
        <v>35068.92</v>
      </c>
      <c r="M48" s="19">
        <f t="shared" si="10"/>
        <v>6935.2300000000032</v>
      </c>
      <c r="N48" s="21">
        <f t="shared" si="11"/>
        <v>0.19776001085861794</v>
      </c>
      <c r="O48" s="1"/>
      <c r="P48" s="1"/>
      <c r="Q48" s="55"/>
      <c r="R48" s="55"/>
      <c r="S48" s="55"/>
      <c r="T48" s="19"/>
      <c r="U48" s="19"/>
      <c r="V48" s="19"/>
      <c r="W48" s="19"/>
      <c r="X48" s="21"/>
      <c r="Y48" s="1"/>
      <c r="Z48" s="19"/>
      <c r="AA48" s="19"/>
      <c r="AB48" s="19"/>
      <c r="AC48" s="21"/>
      <c r="AD48" s="1"/>
      <c r="AE48" s="1"/>
      <c r="AF48" s="56"/>
      <c r="AG48" s="56"/>
      <c r="AH48" s="56"/>
      <c r="AI48" s="19"/>
      <c r="AJ48" s="19"/>
      <c r="AK48" s="19"/>
      <c r="AL48" s="19"/>
      <c r="AM48" s="21"/>
      <c r="AN48" s="1"/>
      <c r="AO48" s="19"/>
      <c r="AP48" s="19"/>
      <c r="AQ48" s="19"/>
      <c r="AR48" s="2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 t="s">
        <v>37</v>
      </c>
      <c r="B49" s="78">
        <v>0</v>
      </c>
      <c r="C49" s="78">
        <v>0</v>
      </c>
      <c r="D49" s="78">
        <v>0</v>
      </c>
      <c r="E49" s="19">
        <f>Jan!D49</f>
        <v>0</v>
      </c>
      <c r="F49" s="19">
        <f t="shared" si="6"/>
        <v>0</v>
      </c>
      <c r="G49" s="78">
        <v>0</v>
      </c>
      <c r="H49" s="19">
        <f t="shared" si="7"/>
        <v>0</v>
      </c>
      <c r="I49" s="21" t="str">
        <f t="shared" si="8"/>
        <v xml:space="preserve"> </v>
      </c>
      <c r="J49" s="1"/>
      <c r="K49" s="19">
        <f t="shared" si="9"/>
        <v>0</v>
      </c>
      <c r="L49" s="78">
        <v>0</v>
      </c>
      <c r="M49" s="19">
        <f t="shared" si="10"/>
        <v>0</v>
      </c>
      <c r="N49" s="21" t="str">
        <f t="shared" si="11"/>
        <v xml:space="preserve"> </v>
      </c>
      <c r="O49" s="1"/>
      <c r="P49" s="1"/>
      <c r="Q49" s="55"/>
      <c r="R49" s="55"/>
      <c r="S49" s="55"/>
      <c r="T49" s="19"/>
      <c r="U49" s="19"/>
      <c r="V49" s="19"/>
      <c r="W49" s="19"/>
      <c r="X49" s="21"/>
      <c r="Y49" s="1"/>
      <c r="Z49" s="19"/>
      <c r="AA49" s="19"/>
      <c r="AB49" s="19"/>
      <c r="AC49" s="21"/>
      <c r="AD49" s="1"/>
      <c r="AE49" s="1"/>
      <c r="AF49" s="56"/>
      <c r="AG49" s="56"/>
      <c r="AH49" s="56"/>
      <c r="AI49" s="19"/>
      <c r="AJ49" s="19"/>
      <c r="AK49" s="19"/>
      <c r="AL49" s="19"/>
      <c r="AM49" s="21"/>
      <c r="AN49" s="1"/>
      <c r="AO49" s="19"/>
      <c r="AP49" s="19"/>
      <c r="AQ49" s="19"/>
      <c r="AR49" s="2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 t="s">
        <v>38</v>
      </c>
      <c r="B50" s="78">
        <v>565459.4</v>
      </c>
      <c r="C50" s="78">
        <v>101348.12999999989</v>
      </c>
      <c r="D50" s="78">
        <v>317554.78000000003</v>
      </c>
      <c r="E50" s="19">
        <f>Jan!D50</f>
        <v>314462.5</v>
      </c>
      <c r="F50" s="19">
        <f t="shared" si="6"/>
        <v>663715.24999999988</v>
      </c>
      <c r="G50" s="78">
        <v>546504.85</v>
      </c>
      <c r="H50" s="19">
        <f t="shared" si="7"/>
        <v>117210.39999999991</v>
      </c>
      <c r="I50" s="21">
        <f t="shared" si="8"/>
        <v>0.21447275353549</v>
      </c>
      <c r="J50" s="1"/>
      <c r="K50" s="19">
        <f t="shared" si="9"/>
        <v>666807.52999999991</v>
      </c>
      <c r="L50" s="78">
        <v>533497.73</v>
      </c>
      <c r="M50" s="19">
        <f t="shared" si="10"/>
        <v>133309.79999999993</v>
      </c>
      <c r="N50" s="21">
        <f t="shared" si="11"/>
        <v>0.2498788514057968</v>
      </c>
      <c r="O50" s="1"/>
      <c r="P50" s="1"/>
      <c r="Q50" s="55"/>
      <c r="R50" s="55"/>
      <c r="S50" s="55"/>
      <c r="T50" s="19"/>
      <c r="U50" s="19"/>
      <c r="V50" s="19"/>
      <c r="W50" s="19"/>
      <c r="X50" s="21"/>
      <c r="Y50" s="1"/>
      <c r="Z50" s="19"/>
      <c r="AA50" s="19"/>
      <c r="AB50" s="19"/>
      <c r="AC50" s="21"/>
      <c r="AD50" s="1"/>
      <c r="AE50" s="1"/>
      <c r="AF50" s="56"/>
      <c r="AG50" s="56"/>
      <c r="AH50" s="56"/>
      <c r="AI50" s="19"/>
      <c r="AJ50" s="19"/>
      <c r="AK50" s="19"/>
      <c r="AL50" s="19"/>
      <c r="AM50" s="21"/>
      <c r="AN50" s="1"/>
      <c r="AO50" s="19"/>
      <c r="AP50" s="19"/>
      <c r="AQ50" s="19"/>
      <c r="AR50" s="2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 t="s">
        <v>39</v>
      </c>
      <c r="B51" s="78">
        <v>0</v>
      </c>
      <c r="C51" s="78">
        <v>0</v>
      </c>
      <c r="D51" s="78">
        <v>0</v>
      </c>
      <c r="E51" s="19">
        <f>Jan!D51</f>
        <v>0</v>
      </c>
      <c r="F51" s="19">
        <f t="shared" si="6"/>
        <v>0</v>
      </c>
      <c r="G51" s="78">
        <v>0</v>
      </c>
      <c r="H51" s="19">
        <f t="shared" si="7"/>
        <v>0</v>
      </c>
      <c r="I51" s="21" t="str">
        <f t="shared" si="8"/>
        <v xml:space="preserve"> </v>
      </c>
      <c r="J51" s="1"/>
      <c r="K51" s="19">
        <f t="shared" si="9"/>
        <v>0</v>
      </c>
      <c r="L51" s="78">
        <v>0</v>
      </c>
      <c r="M51" s="19">
        <f t="shared" si="10"/>
        <v>0</v>
      </c>
      <c r="N51" s="21" t="str">
        <f t="shared" si="11"/>
        <v xml:space="preserve"> </v>
      </c>
      <c r="O51" s="1"/>
      <c r="P51" s="1"/>
      <c r="Q51" s="55"/>
      <c r="R51" s="55"/>
      <c r="S51" s="55"/>
      <c r="T51" s="19"/>
      <c r="U51" s="19"/>
      <c r="V51" s="19"/>
      <c r="W51" s="19"/>
      <c r="X51" s="21"/>
      <c r="Y51" s="1"/>
      <c r="Z51" s="19"/>
      <c r="AA51" s="19"/>
      <c r="AB51" s="19"/>
      <c r="AC51" s="21"/>
      <c r="AD51" s="1"/>
      <c r="AE51" s="1"/>
      <c r="AF51" s="56"/>
      <c r="AG51" s="56"/>
      <c r="AH51" s="56"/>
      <c r="AI51" s="19"/>
      <c r="AJ51" s="19"/>
      <c r="AK51" s="19"/>
      <c r="AL51" s="19"/>
      <c r="AM51" s="21"/>
      <c r="AN51" s="1"/>
      <c r="AO51" s="19"/>
      <c r="AP51" s="19"/>
      <c r="AQ51" s="19"/>
      <c r="AR51" s="2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 t="s">
        <v>40</v>
      </c>
      <c r="B52" s="78">
        <v>47828.82</v>
      </c>
      <c r="C52" s="78">
        <v>9078.3800000000047</v>
      </c>
      <c r="D52" s="78">
        <v>27794.29</v>
      </c>
      <c r="E52" s="19">
        <f>Jan!D52</f>
        <v>27592.7</v>
      </c>
      <c r="F52" s="19">
        <f t="shared" si="6"/>
        <v>56705.61</v>
      </c>
      <c r="G52" s="78">
        <v>50625.259999999995</v>
      </c>
      <c r="H52" s="19">
        <f t="shared" si="7"/>
        <v>6080.3500000000058</v>
      </c>
      <c r="I52" s="21">
        <f t="shared" si="8"/>
        <v>0.12010506217647099</v>
      </c>
      <c r="J52" s="1"/>
      <c r="K52" s="19">
        <f t="shared" si="9"/>
        <v>56907.200000000004</v>
      </c>
      <c r="L52" s="78">
        <v>49428.93</v>
      </c>
      <c r="M52" s="19">
        <f t="shared" si="10"/>
        <v>7478.2700000000041</v>
      </c>
      <c r="N52" s="21">
        <f t="shared" si="11"/>
        <v>0.15129338223586886</v>
      </c>
      <c r="O52" s="1"/>
      <c r="P52" s="1"/>
      <c r="Q52" s="55"/>
      <c r="R52" s="55"/>
      <c r="S52" s="55"/>
      <c r="T52" s="19"/>
      <c r="U52" s="19"/>
      <c r="V52" s="19"/>
      <c r="W52" s="19"/>
      <c r="X52" s="21"/>
      <c r="Y52" s="1"/>
      <c r="Z52" s="19"/>
      <c r="AA52" s="19"/>
      <c r="AB52" s="19"/>
      <c r="AC52" s="21"/>
      <c r="AD52" s="1"/>
      <c r="AE52" s="1"/>
      <c r="AF52" s="56"/>
      <c r="AG52" s="56"/>
      <c r="AH52" s="56"/>
      <c r="AI52" s="19"/>
      <c r="AJ52" s="19"/>
      <c r="AK52" s="19"/>
      <c r="AL52" s="19"/>
      <c r="AM52" s="21"/>
      <c r="AN52" s="1"/>
      <c r="AO52" s="19"/>
      <c r="AP52" s="19"/>
      <c r="AQ52" s="19"/>
      <c r="AR52" s="2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 t="s">
        <v>41</v>
      </c>
      <c r="B53" s="78">
        <v>759014.8</v>
      </c>
      <c r="C53" s="78">
        <v>148800.93999999994</v>
      </c>
      <c r="D53" s="78">
        <v>433056.69</v>
      </c>
      <c r="E53" s="19">
        <f>Jan!D53</f>
        <v>429186.4</v>
      </c>
      <c r="F53" s="19">
        <f t="shared" si="6"/>
        <v>903945.45</v>
      </c>
      <c r="G53" s="78">
        <v>737293.70000000007</v>
      </c>
      <c r="H53" s="19">
        <f t="shared" si="7"/>
        <v>166651.74999999988</v>
      </c>
      <c r="I53" s="21">
        <f t="shared" si="8"/>
        <v>0.22603170215614199</v>
      </c>
      <c r="J53" s="1"/>
      <c r="K53" s="19">
        <f t="shared" si="9"/>
        <v>907815.74</v>
      </c>
      <c r="L53" s="78">
        <v>718935.99000000011</v>
      </c>
      <c r="M53" s="19">
        <f t="shared" si="10"/>
        <v>188879.74999999988</v>
      </c>
      <c r="N53" s="21">
        <f t="shared" si="11"/>
        <v>0.26272123336042741</v>
      </c>
      <c r="O53" s="1"/>
      <c r="P53" s="1"/>
      <c r="Q53" s="55"/>
      <c r="R53" s="55"/>
      <c r="S53" s="55"/>
      <c r="T53" s="19"/>
      <c r="U53" s="19"/>
      <c r="V53" s="19"/>
      <c r="W53" s="19"/>
      <c r="X53" s="21"/>
      <c r="Y53" s="1"/>
      <c r="Z53" s="19"/>
      <c r="AA53" s="19"/>
      <c r="AB53" s="19"/>
      <c r="AC53" s="21"/>
      <c r="AD53" s="1"/>
      <c r="AE53" s="1"/>
      <c r="AF53" s="56"/>
      <c r="AG53" s="56"/>
      <c r="AH53" s="56"/>
      <c r="AI53" s="19"/>
      <c r="AJ53" s="19"/>
      <c r="AK53" s="19"/>
      <c r="AL53" s="19"/>
      <c r="AM53" s="21"/>
      <c r="AN53" s="1"/>
      <c r="AO53" s="19"/>
      <c r="AP53" s="19"/>
      <c r="AQ53" s="19"/>
      <c r="AR53" s="2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 t="s">
        <v>42</v>
      </c>
      <c r="B54" s="78">
        <v>0</v>
      </c>
      <c r="C54" s="78">
        <v>0</v>
      </c>
      <c r="D54" s="78">
        <v>0</v>
      </c>
      <c r="E54" s="19">
        <f>Jan!D54</f>
        <v>0</v>
      </c>
      <c r="F54" s="19">
        <f t="shared" si="6"/>
        <v>0</v>
      </c>
      <c r="G54" s="78">
        <v>0</v>
      </c>
      <c r="H54" s="19">
        <f t="shared" si="7"/>
        <v>0</v>
      </c>
      <c r="I54" s="21" t="str">
        <f t="shared" si="8"/>
        <v xml:space="preserve"> </v>
      </c>
      <c r="J54" s="1"/>
      <c r="K54" s="19">
        <f t="shared" si="9"/>
        <v>0</v>
      </c>
      <c r="L54" s="78">
        <v>0</v>
      </c>
      <c r="M54" s="19">
        <f t="shared" si="10"/>
        <v>0</v>
      </c>
      <c r="N54" s="21" t="str">
        <f t="shared" si="11"/>
        <v xml:space="preserve"> </v>
      </c>
      <c r="O54" s="1"/>
      <c r="P54" s="1"/>
      <c r="Q54" s="55"/>
      <c r="R54" s="55"/>
      <c r="S54" s="55"/>
      <c r="T54" s="19"/>
      <c r="U54" s="19"/>
      <c r="V54" s="19"/>
      <c r="W54" s="19"/>
      <c r="X54" s="21"/>
      <c r="Y54" s="1"/>
      <c r="Z54" s="19"/>
      <c r="AA54" s="19"/>
      <c r="AB54" s="19"/>
      <c r="AC54" s="21"/>
      <c r="AD54" s="1"/>
      <c r="AE54" s="1"/>
      <c r="AF54" s="56"/>
      <c r="AG54" s="56"/>
      <c r="AH54" s="56"/>
      <c r="AI54" s="19"/>
      <c r="AJ54" s="19"/>
      <c r="AK54" s="19"/>
      <c r="AL54" s="19"/>
      <c r="AM54" s="21"/>
      <c r="AN54" s="1"/>
      <c r="AO54" s="19"/>
      <c r="AP54" s="19"/>
      <c r="AQ54" s="19"/>
      <c r="AR54" s="2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 t="s">
        <v>43</v>
      </c>
      <c r="B55" s="78">
        <v>0</v>
      </c>
      <c r="C55" s="78">
        <v>29.52</v>
      </c>
      <c r="D55" s="78">
        <v>0</v>
      </c>
      <c r="E55" s="19">
        <f>Jan!D55</f>
        <v>0</v>
      </c>
      <c r="F55" s="19">
        <f t="shared" si="6"/>
        <v>29.52</v>
      </c>
      <c r="G55" s="78">
        <v>0.56999999999999995</v>
      </c>
      <c r="H55" s="19">
        <f t="shared" si="7"/>
        <v>28.95</v>
      </c>
      <c r="I55" s="21">
        <f t="shared" si="8"/>
        <v>50.789473684210527</v>
      </c>
      <c r="J55" s="1"/>
      <c r="K55" s="19">
        <f t="shared" si="9"/>
        <v>29.52</v>
      </c>
      <c r="L55" s="78">
        <v>0.56999999999999995</v>
      </c>
      <c r="M55" s="19">
        <f t="shared" si="10"/>
        <v>28.95</v>
      </c>
      <c r="N55" s="21">
        <f t="shared" si="11"/>
        <v>50.789473684210527</v>
      </c>
      <c r="O55" s="1"/>
      <c r="P55" s="1"/>
      <c r="Q55" s="55"/>
      <c r="R55" s="55"/>
      <c r="S55" s="55"/>
      <c r="T55" s="19"/>
      <c r="U55" s="19"/>
      <c r="V55" s="19"/>
      <c r="W55" s="19"/>
      <c r="X55" s="21"/>
      <c r="Y55" s="1"/>
      <c r="Z55" s="19"/>
      <c r="AA55" s="19"/>
      <c r="AB55" s="19"/>
      <c r="AC55" s="21"/>
      <c r="AD55" s="1"/>
      <c r="AE55" s="1"/>
      <c r="AF55" s="56"/>
      <c r="AG55" s="56"/>
      <c r="AH55" s="56"/>
      <c r="AI55" s="19"/>
      <c r="AJ55" s="19"/>
      <c r="AK55" s="19"/>
      <c r="AL55" s="19"/>
      <c r="AM55" s="21"/>
      <c r="AN55" s="1"/>
      <c r="AO55" s="19"/>
      <c r="AP55" s="19"/>
      <c r="AQ55" s="19"/>
      <c r="AR55" s="2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 t="s">
        <v>44</v>
      </c>
      <c r="B56" s="78">
        <v>0</v>
      </c>
      <c r="C56" s="78">
        <v>0</v>
      </c>
      <c r="D56" s="78">
        <v>0</v>
      </c>
      <c r="E56" s="19">
        <f>Jan!D56</f>
        <v>0</v>
      </c>
      <c r="F56" s="19">
        <f t="shared" si="6"/>
        <v>0</v>
      </c>
      <c r="G56" s="78">
        <v>-2570.62</v>
      </c>
      <c r="H56" s="19">
        <f t="shared" si="7"/>
        <v>2570.62</v>
      </c>
      <c r="I56" s="21">
        <f t="shared" si="8"/>
        <v>-1</v>
      </c>
      <c r="J56" s="1"/>
      <c r="K56" s="19">
        <f t="shared" si="9"/>
        <v>0</v>
      </c>
      <c r="L56" s="78">
        <v>-2570.62</v>
      </c>
      <c r="M56" s="19">
        <f t="shared" si="10"/>
        <v>2570.62</v>
      </c>
      <c r="N56" s="21">
        <f t="shared" si="11"/>
        <v>-1</v>
      </c>
      <c r="O56" s="1"/>
      <c r="P56" s="1"/>
      <c r="Q56" s="55"/>
      <c r="R56" s="55"/>
      <c r="S56" s="55"/>
      <c r="T56" s="19"/>
      <c r="U56" s="19"/>
      <c r="V56" s="19"/>
      <c r="W56" s="19"/>
      <c r="X56" s="21"/>
      <c r="Y56" s="1"/>
      <c r="Z56" s="19"/>
      <c r="AA56" s="19"/>
      <c r="AB56" s="19"/>
      <c r="AC56" s="21"/>
      <c r="AD56" s="1"/>
      <c r="AE56" s="1"/>
      <c r="AF56" s="56"/>
      <c r="AG56" s="56"/>
      <c r="AH56" s="56"/>
      <c r="AI56" s="19"/>
      <c r="AJ56" s="19"/>
      <c r="AK56" s="19"/>
      <c r="AL56" s="19"/>
      <c r="AM56" s="21"/>
      <c r="AN56" s="1"/>
      <c r="AO56" s="19"/>
      <c r="AP56" s="19"/>
      <c r="AQ56" s="19"/>
      <c r="AR56" s="2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 t="s">
        <v>45</v>
      </c>
      <c r="B57" s="78">
        <v>709253.62</v>
      </c>
      <c r="C57" s="78">
        <v>143769.40000000002</v>
      </c>
      <c r="D57" s="78">
        <v>421343.29</v>
      </c>
      <c r="E57" s="19">
        <f>Jan!D57</f>
        <v>418057.78</v>
      </c>
      <c r="F57" s="19">
        <f t="shared" si="6"/>
        <v>849737.51</v>
      </c>
      <c r="G57" s="78">
        <v>745291.96</v>
      </c>
      <c r="H57" s="19">
        <f t="shared" si="7"/>
        <v>104445.55000000005</v>
      </c>
      <c r="I57" s="21">
        <f t="shared" si="8"/>
        <v>0.1401404491201006</v>
      </c>
      <c r="J57" s="1"/>
      <c r="K57" s="19">
        <f t="shared" si="9"/>
        <v>853023.02</v>
      </c>
      <c r="L57" s="78">
        <v>728034.75</v>
      </c>
      <c r="M57" s="19">
        <f t="shared" si="10"/>
        <v>124988.27000000002</v>
      </c>
      <c r="N57" s="21">
        <f t="shared" si="11"/>
        <v>0.17167898922407199</v>
      </c>
      <c r="O57" s="1"/>
      <c r="P57" s="1"/>
      <c r="Q57" s="55"/>
      <c r="R57" s="55"/>
      <c r="S57" s="55"/>
      <c r="T57" s="19"/>
      <c r="U57" s="19"/>
      <c r="V57" s="19"/>
      <c r="W57" s="19"/>
      <c r="X57" s="21"/>
      <c r="Y57" s="1"/>
      <c r="Z57" s="19"/>
      <c r="AA57" s="19"/>
      <c r="AB57" s="19"/>
      <c r="AC57" s="21"/>
      <c r="AD57" s="1"/>
      <c r="AE57" s="1"/>
      <c r="AF57" s="56"/>
      <c r="AG57" s="56"/>
      <c r="AH57" s="56"/>
      <c r="AI57" s="19"/>
      <c r="AJ57" s="19"/>
      <c r="AK57" s="19"/>
      <c r="AL57" s="19"/>
      <c r="AM57" s="21"/>
      <c r="AN57" s="1"/>
      <c r="AO57" s="19"/>
      <c r="AP57" s="19"/>
      <c r="AQ57" s="19"/>
      <c r="AR57" s="2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 t="s">
        <v>46</v>
      </c>
      <c r="B58" s="78">
        <v>3540511.3000000003</v>
      </c>
      <c r="C58" s="78">
        <v>727883.44</v>
      </c>
      <c r="D58" s="78">
        <v>2107199.16</v>
      </c>
      <c r="E58" s="19">
        <f>Jan!D58</f>
        <v>2114670.06</v>
      </c>
      <c r="F58" s="19">
        <f t="shared" si="6"/>
        <v>4275865.6400000006</v>
      </c>
      <c r="G58" s="78">
        <v>3824523.64</v>
      </c>
      <c r="H58" s="19">
        <f t="shared" si="7"/>
        <v>451342.00000000047</v>
      </c>
      <c r="I58" s="21">
        <f t="shared" si="8"/>
        <v>0.11801260561694438</v>
      </c>
      <c r="J58" s="1"/>
      <c r="K58" s="19">
        <f t="shared" si="9"/>
        <v>4268394.74</v>
      </c>
      <c r="L58" s="78">
        <v>3730173.68</v>
      </c>
      <c r="M58" s="19">
        <f t="shared" si="10"/>
        <v>538221.06000000006</v>
      </c>
      <c r="N58" s="21">
        <f t="shared" si="11"/>
        <v>0.14428847184402427</v>
      </c>
      <c r="O58" s="1"/>
      <c r="P58" s="1"/>
      <c r="Q58" s="55"/>
      <c r="R58" s="55"/>
      <c r="S58" s="55"/>
      <c r="T58" s="19"/>
      <c r="U58" s="19"/>
      <c r="V58" s="19"/>
      <c r="W58" s="19"/>
      <c r="X58" s="21"/>
      <c r="Y58" s="1"/>
      <c r="Z58" s="19"/>
      <c r="AA58" s="19"/>
      <c r="AB58" s="19"/>
      <c r="AC58" s="21"/>
      <c r="AD58" s="1"/>
      <c r="AE58" s="1"/>
      <c r="AF58" s="56"/>
      <c r="AG58" s="56"/>
      <c r="AH58" s="56"/>
      <c r="AI58" s="19"/>
      <c r="AJ58" s="19"/>
      <c r="AK58" s="19"/>
      <c r="AL58" s="19"/>
      <c r="AM58" s="21"/>
      <c r="AN58" s="1"/>
      <c r="AO58" s="19"/>
      <c r="AP58" s="19"/>
      <c r="AQ58" s="19"/>
      <c r="AR58" s="2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 t="s">
        <v>47</v>
      </c>
      <c r="B59" s="78">
        <v>4600861.0299999993</v>
      </c>
      <c r="C59" s="78">
        <v>1088221.3500000006</v>
      </c>
      <c r="D59" s="78">
        <v>2759840.43</v>
      </c>
      <c r="E59" s="19">
        <f>Jan!D59</f>
        <v>2738874.59</v>
      </c>
      <c r="F59" s="19">
        <f t="shared" si="6"/>
        <v>5668116.5399999991</v>
      </c>
      <c r="G59" s="78">
        <v>4859535.8899999997</v>
      </c>
      <c r="H59" s="19">
        <f t="shared" si="7"/>
        <v>808580.64999999944</v>
      </c>
      <c r="I59" s="21">
        <f t="shared" si="8"/>
        <v>0.16639050895043384</v>
      </c>
      <c r="J59" s="1"/>
      <c r="K59" s="19">
        <f t="shared" si="9"/>
        <v>5689082.3799999999</v>
      </c>
      <c r="L59" s="78">
        <v>4739643.18</v>
      </c>
      <c r="M59" s="19">
        <f t="shared" si="10"/>
        <v>949439.20000000019</v>
      </c>
      <c r="N59" s="21">
        <f t="shared" si="11"/>
        <v>0.20031870838006838</v>
      </c>
      <c r="O59" s="1"/>
      <c r="P59" s="1"/>
      <c r="Q59" s="55"/>
      <c r="R59" s="55"/>
      <c r="S59" s="55"/>
      <c r="T59" s="19"/>
      <c r="U59" s="19"/>
      <c r="V59" s="19"/>
      <c r="W59" s="19"/>
      <c r="X59" s="21"/>
      <c r="Y59" s="1"/>
      <c r="Z59" s="19"/>
      <c r="AA59" s="19"/>
      <c r="AB59" s="19"/>
      <c r="AC59" s="21"/>
      <c r="AD59" s="1"/>
      <c r="AE59" s="1"/>
      <c r="AF59" s="56"/>
      <c r="AG59" s="56"/>
      <c r="AH59" s="56"/>
      <c r="AI59" s="19"/>
      <c r="AJ59" s="19"/>
      <c r="AK59" s="19"/>
      <c r="AL59" s="19"/>
      <c r="AM59" s="21"/>
      <c r="AN59" s="1"/>
      <c r="AO59" s="19"/>
      <c r="AP59" s="19"/>
      <c r="AQ59" s="19"/>
      <c r="AR59" s="2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 t="s">
        <v>48</v>
      </c>
      <c r="B60" s="78">
        <v>2300431.37</v>
      </c>
      <c r="C60" s="78">
        <v>544970.56000000006</v>
      </c>
      <c r="D60" s="78">
        <v>1379920.21</v>
      </c>
      <c r="E60" s="19">
        <f>Jan!D60</f>
        <v>1369437.28</v>
      </c>
      <c r="F60" s="19">
        <f t="shared" si="6"/>
        <v>2834919</v>
      </c>
      <c r="G60" s="78">
        <v>2430513.7700000005</v>
      </c>
      <c r="H60" s="19">
        <f t="shared" si="7"/>
        <v>404405.22999999952</v>
      </c>
      <c r="I60" s="21">
        <f t="shared" si="8"/>
        <v>0.16638672653971409</v>
      </c>
      <c r="J60" s="1"/>
      <c r="K60" s="19">
        <f t="shared" si="9"/>
        <v>2845401.93</v>
      </c>
      <c r="L60" s="78">
        <v>2370567.4000000004</v>
      </c>
      <c r="M60" s="19">
        <f t="shared" si="10"/>
        <v>474834.5299999998</v>
      </c>
      <c r="N60" s="21">
        <f t="shared" si="11"/>
        <v>0.20030416768576154</v>
      </c>
      <c r="O60" s="1"/>
      <c r="P60" s="1"/>
      <c r="Q60" s="55"/>
      <c r="R60" s="55"/>
      <c r="S60" s="55"/>
      <c r="T60" s="19"/>
      <c r="U60" s="19"/>
      <c r="V60" s="19"/>
      <c r="W60" s="19"/>
      <c r="X60" s="21"/>
      <c r="Y60" s="1"/>
      <c r="Z60" s="19"/>
      <c r="AA60" s="19"/>
      <c r="AB60" s="19"/>
      <c r="AC60" s="21"/>
      <c r="AD60" s="1"/>
      <c r="AE60" s="1"/>
      <c r="AF60" s="56"/>
      <c r="AG60" s="56"/>
      <c r="AH60" s="56"/>
      <c r="AI60" s="19"/>
      <c r="AJ60" s="19"/>
      <c r="AK60" s="19"/>
      <c r="AL60" s="19"/>
      <c r="AM60" s="21"/>
      <c r="AN60" s="1"/>
      <c r="AO60" s="19"/>
      <c r="AP60" s="19"/>
      <c r="AQ60" s="19"/>
      <c r="AR60" s="2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6" t="s">
        <v>49</v>
      </c>
      <c r="B61" s="78" t="s">
        <v>128</v>
      </c>
      <c r="C61" s="78" t="s">
        <v>123</v>
      </c>
      <c r="D61" s="78" t="s">
        <v>123</v>
      </c>
      <c r="E61" s="19"/>
      <c r="F61" s="19" t="s">
        <v>123</v>
      </c>
      <c r="G61" s="78" t="s">
        <v>123</v>
      </c>
      <c r="H61" s="19" t="s">
        <v>123</v>
      </c>
      <c r="I61" s="21"/>
      <c r="J61" s="1"/>
      <c r="K61" s="19" t="s">
        <v>128</v>
      </c>
      <c r="L61" s="78" t="s">
        <v>128</v>
      </c>
      <c r="M61" s="19" t="s">
        <v>128</v>
      </c>
      <c r="N61" s="21"/>
      <c r="O61" s="1"/>
      <c r="P61" s="1"/>
      <c r="Q61" s="23"/>
      <c r="R61" s="23"/>
      <c r="S61" s="31"/>
      <c r="T61" s="19"/>
      <c r="U61" s="19"/>
      <c r="V61" s="19"/>
      <c r="W61" s="19"/>
      <c r="X61" s="21"/>
      <c r="Y61" s="1"/>
      <c r="Z61" s="19"/>
      <c r="AA61" s="19"/>
      <c r="AB61" s="19"/>
      <c r="AC61" s="21"/>
      <c r="AD61" s="1"/>
      <c r="AE61" s="1"/>
      <c r="AF61" s="22"/>
      <c r="AG61" s="23"/>
      <c r="AH61" s="23"/>
      <c r="AI61" s="19"/>
      <c r="AJ61" s="19"/>
      <c r="AK61" s="19"/>
      <c r="AL61" s="19"/>
      <c r="AM61" s="21"/>
      <c r="AN61" s="1"/>
      <c r="AO61" s="19"/>
      <c r="AP61" s="19"/>
      <c r="AQ61" s="19"/>
      <c r="AR61" s="2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 t="s">
        <v>50</v>
      </c>
      <c r="B62" s="78">
        <v>14048793.649999999</v>
      </c>
      <c r="C62" s="78">
        <v>3628894.2600000054</v>
      </c>
      <c r="D62" s="78">
        <v>11054093.220000001</v>
      </c>
      <c r="E62" s="19">
        <f>Jan!D62</f>
        <v>10952409.699999999</v>
      </c>
      <c r="F62" s="19">
        <f t="shared" ref="F62:F93" si="12">B62+C62-D62+E62</f>
        <v>17576004.390000001</v>
      </c>
      <c r="G62" s="78">
        <v>19510962.980000004</v>
      </c>
      <c r="H62" s="19">
        <f t="shared" ref="H62:H93" si="13">F62-G62</f>
        <v>-1934958.5900000036</v>
      </c>
      <c r="I62" s="21">
        <f t="shared" ref="I62:I93" si="14">IF(ISERR(+F62/G62-1)," ",+F62/G62-1)</f>
        <v>-9.9172890235272426E-2</v>
      </c>
      <c r="J62" s="1"/>
      <c r="K62" s="19">
        <f t="shared" ref="K62:K93" si="15">B62+C62</f>
        <v>17677687.910000004</v>
      </c>
      <c r="L62" s="78">
        <v>19038398.860000003</v>
      </c>
      <c r="M62" s="19">
        <f t="shared" ref="M62:M93" si="16">K62-L62</f>
        <v>-1360710.9499999993</v>
      </c>
      <c r="N62" s="21">
        <f t="shared" ref="N62:N93" si="17">IF(ISERR(+K62/L62-1)," ",+K62/L62-1)</f>
        <v>-7.1471921562630714E-2</v>
      </c>
      <c r="O62" s="1"/>
      <c r="P62" s="1"/>
      <c r="Q62" s="55"/>
      <c r="R62" s="55"/>
      <c r="S62" s="55"/>
      <c r="T62" s="19"/>
      <c r="U62" s="19"/>
      <c r="V62" s="19"/>
      <c r="W62" s="19"/>
      <c r="X62" s="21"/>
      <c r="Y62" s="1"/>
      <c r="Z62" s="19"/>
      <c r="AA62" s="19"/>
      <c r="AB62" s="19"/>
      <c r="AC62" s="21"/>
      <c r="AD62" s="1"/>
      <c r="AE62" s="1"/>
      <c r="AF62" s="56"/>
      <c r="AG62" s="56"/>
      <c r="AH62" s="55"/>
      <c r="AI62" s="19"/>
      <c r="AJ62" s="19"/>
      <c r="AK62" s="19"/>
      <c r="AL62" s="19"/>
      <c r="AM62" s="21"/>
      <c r="AN62" s="1"/>
      <c r="AO62" s="19"/>
      <c r="AP62" s="19"/>
      <c r="AQ62" s="19"/>
      <c r="AR62" s="2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 t="s">
        <v>51</v>
      </c>
      <c r="B63" s="78">
        <v>1656898.11</v>
      </c>
      <c r="C63" s="78">
        <v>330946.62000000011</v>
      </c>
      <c r="D63" s="78">
        <v>870475.57</v>
      </c>
      <c r="E63" s="19">
        <f>Jan!D63</f>
        <v>860640.52</v>
      </c>
      <c r="F63" s="19">
        <f t="shared" si="12"/>
        <v>1978009.6800000002</v>
      </c>
      <c r="G63" s="78">
        <v>1509955.5699999998</v>
      </c>
      <c r="H63" s="19">
        <f t="shared" si="13"/>
        <v>468054.11000000034</v>
      </c>
      <c r="I63" s="21">
        <f t="shared" si="14"/>
        <v>0.30997873003640786</v>
      </c>
      <c r="J63" s="1"/>
      <c r="K63" s="19">
        <f t="shared" si="15"/>
        <v>1987844.7300000002</v>
      </c>
      <c r="L63" s="78">
        <v>1474926.13</v>
      </c>
      <c r="M63" s="19">
        <f t="shared" si="16"/>
        <v>512918.60000000033</v>
      </c>
      <c r="N63" s="21">
        <f t="shared" si="17"/>
        <v>0.34775883996305668</v>
      </c>
      <c r="O63" s="1"/>
      <c r="P63" s="1"/>
      <c r="Q63" s="55"/>
      <c r="R63" s="55"/>
      <c r="S63" s="55"/>
      <c r="T63" s="19"/>
      <c r="U63" s="19"/>
      <c r="V63" s="19"/>
      <c r="W63" s="19"/>
      <c r="X63" s="21"/>
      <c r="Y63" s="1"/>
      <c r="Z63" s="19"/>
      <c r="AA63" s="19"/>
      <c r="AB63" s="19"/>
      <c r="AC63" s="21"/>
      <c r="AD63" s="1"/>
      <c r="AE63" s="1"/>
      <c r="AF63" s="56"/>
      <c r="AG63" s="56"/>
      <c r="AH63" s="55"/>
      <c r="AI63" s="19"/>
      <c r="AJ63" s="19"/>
      <c r="AK63" s="19"/>
      <c r="AL63" s="19"/>
      <c r="AM63" s="21"/>
      <c r="AN63" s="1"/>
      <c r="AO63" s="19"/>
      <c r="AP63" s="19"/>
      <c r="AQ63" s="19"/>
      <c r="AR63" s="2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 t="s">
        <v>52</v>
      </c>
      <c r="B64" s="78">
        <v>9853763.2000000011</v>
      </c>
      <c r="C64" s="78">
        <v>2160816.4199999981</v>
      </c>
      <c r="D64" s="78">
        <v>5725016.9299999997</v>
      </c>
      <c r="E64" s="19">
        <f>Jan!D64</f>
        <v>5665001.5300000003</v>
      </c>
      <c r="F64" s="19">
        <f t="shared" si="12"/>
        <v>11954564.219999999</v>
      </c>
      <c r="G64" s="78">
        <v>10518276.259999998</v>
      </c>
      <c r="H64" s="19">
        <f t="shared" si="13"/>
        <v>1436287.9600000009</v>
      </c>
      <c r="I64" s="21">
        <f t="shared" si="14"/>
        <v>0.13655164824507104</v>
      </c>
      <c r="J64" s="1"/>
      <c r="K64" s="19">
        <f t="shared" si="15"/>
        <v>12014579.619999999</v>
      </c>
      <c r="L64" s="78">
        <v>10279720.489999998</v>
      </c>
      <c r="M64" s="19">
        <f t="shared" si="16"/>
        <v>1734859.1300000008</v>
      </c>
      <c r="N64" s="21">
        <f t="shared" si="17"/>
        <v>0.1687652044321295</v>
      </c>
      <c r="O64" s="1"/>
      <c r="P64" s="1"/>
      <c r="Q64" s="55"/>
      <c r="R64" s="55"/>
      <c r="S64" s="55"/>
      <c r="T64" s="19"/>
      <c r="U64" s="19"/>
      <c r="V64" s="19"/>
      <c r="W64" s="19"/>
      <c r="X64" s="21"/>
      <c r="Y64" s="1"/>
      <c r="Z64" s="19"/>
      <c r="AA64" s="19"/>
      <c r="AB64" s="19"/>
      <c r="AC64" s="21"/>
      <c r="AD64" s="1"/>
      <c r="AE64" s="1"/>
      <c r="AF64" s="56"/>
      <c r="AG64" s="56"/>
      <c r="AH64" s="55"/>
      <c r="AI64" s="19"/>
      <c r="AJ64" s="19"/>
      <c r="AK64" s="19"/>
      <c r="AL64" s="19"/>
      <c r="AM64" s="21"/>
      <c r="AN64" s="1"/>
      <c r="AO64" s="19"/>
      <c r="AP64" s="19"/>
      <c r="AQ64" s="19"/>
      <c r="AR64" s="2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 t="s">
        <v>53</v>
      </c>
      <c r="B65" s="78">
        <v>2706634.5200000005</v>
      </c>
      <c r="C65" s="78">
        <v>651145.78999999957</v>
      </c>
      <c r="D65" s="78">
        <v>1579565.1</v>
      </c>
      <c r="E65" s="19">
        <f>Jan!D65</f>
        <v>1563038.1</v>
      </c>
      <c r="F65" s="19">
        <f t="shared" si="12"/>
        <v>3341253.31</v>
      </c>
      <c r="G65" s="78">
        <v>2753225.5999999996</v>
      </c>
      <c r="H65" s="19">
        <f t="shared" si="13"/>
        <v>588027.71000000043</v>
      </c>
      <c r="I65" s="21">
        <f t="shared" si="14"/>
        <v>0.21357774313881173</v>
      </c>
      <c r="J65" s="1"/>
      <c r="K65" s="19">
        <f t="shared" si="15"/>
        <v>3357780.31</v>
      </c>
      <c r="L65" s="78">
        <v>2687988.84</v>
      </c>
      <c r="M65" s="19">
        <f t="shared" si="16"/>
        <v>669791.4700000002</v>
      </c>
      <c r="N65" s="21">
        <f t="shared" si="17"/>
        <v>0.24917940879546219</v>
      </c>
      <c r="O65" s="1"/>
      <c r="P65" s="1"/>
      <c r="Q65" s="55"/>
      <c r="R65" s="55"/>
      <c r="S65" s="55"/>
      <c r="T65" s="19"/>
      <c r="U65" s="19"/>
      <c r="V65" s="19"/>
      <c r="W65" s="19"/>
      <c r="X65" s="21"/>
      <c r="Y65" s="1"/>
      <c r="Z65" s="19"/>
      <c r="AA65" s="19"/>
      <c r="AB65" s="19"/>
      <c r="AC65" s="21"/>
      <c r="AD65" s="1"/>
      <c r="AE65" s="1"/>
      <c r="AF65" s="56"/>
      <c r="AG65" s="56"/>
      <c r="AH65" s="55"/>
      <c r="AI65" s="19"/>
      <c r="AJ65" s="19"/>
      <c r="AK65" s="19"/>
      <c r="AL65" s="19"/>
      <c r="AM65" s="21"/>
      <c r="AN65" s="1"/>
      <c r="AO65" s="19"/>
      <c r="AP65" s="19"/>
      <c r="AQ65" s="19"/>
      <c r="AR65" s="2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 t="s">
        <v>54</v>
      </c>
      <c r="B66" s="78">
        <v>2643564.2400000002</v>
      </c>
      <c r="C66" s="78">
        <v>480265.0299999998</v>
      </c>
      <c r="D66" s="78">
        <v>1503651.65</v>
      </c>
      <c r="E66" s="19">
        <f>Jan!D66</f>
        <v>1487836.15</v>
      </c>
      <c r="F66" s="19">
        <f t="shared" si="12"/>
        <v>3108013.77</v>
      </c>
      <c r="G66" s="78">
        <v>2556279.92</v>
      </c>
      <c r="H66" s="19">
        <f t="shared" si="13"/>
        <v>551733.85000000009</v>
      </c>
      <c r="I66" s="21">
        <f t="shared" si="14"/>
        <v>0.2158346766656134</v>
      </c>
      <c r="J66" s="1"/>
      <c r="K66" s="19">
        <f t="shared" si="15"/>
        <v>3123829.27</v>
      </c>
      <c r="L66" s="78">
        <v>2496698.5999999996</v>
      </c>
      <c r="M66" s="19">
        <f t="shared" si="16"/>
        <v>627130.67000000039</v>
      </c>
      <c r="N66" s="21">
        <f t="shared" si="17"/>
        <v>0.25118397150541139</v>
      </c>
      <c r="O66" s="1"/>
      <c r="P66" s="1"/>
      <c r="Q66" s="55"/>
      <c r="R66" s="55"/>
      <c r="S66" s="55"/>
      <c r="T66" s="19"/>
      <c r="U66" s="19"/>
      <c r="V66" s="19"/>
      <c r="W66" s="19"/>
      <c r="X66" s="21"/>
      <c r="Y66" s="1"/>
      <c r="Z66" s="19"/>
      <c r="AA66" s="19"/>
      <c r="AB66" s="19"/>
      <c r="AC66" s="21"/>
      <c r="AD66" s="1"/>
      <c r="AE66" s="1"/>
      <c r="AF66" s="56"/>
      <c r="AG66" s="56"/>
      <c r="AH66" s="55"/>
      <c r="AI66" s="19"/>
      <c r="AJ66" s="19"/>
      <c r="AK66" s="19"/>
      <c r="AL66" s="19"/>
      <c r="AM66" s="21"/>
      <c r="AN66" s="1"/>
      <c r="AO66" s="19"/>
      <c r="AP66" s="19"/>
      <c r="AQ66" s="19"/>
      <c r="AR66" s="2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 t="s">
        <v>55</v>
      </c>
      <c r="B67" s="78">
        <v>4566625.18</v>
      </c>
      <c r="C67" s="78">
        <v>893373.97000000067</v>
      </c>
      <c r="D67" s="78">
        <v>2566694.54</v>
      </c>
      <c r="E67" s="19">
        <f>Jan!D67</f>
        <v>2539417.13</v>
      </c>
      <c r="F67" s="19">
        <f t="shared" si="12"/>
        <v>5432721.7400000002</v>
      </c>
      <c r="G67" s="78">
        <v>4287565.8600000003</v>
      </c>
      <c r="H67" s="19">
        <f t="shared" si="13"/>
        <v>1145155.8799999999</v>
      </c>
      <c r="I67" s="21">
        <f t="shared" si="14"/>
        <v>0.26708764772187066</v>
      </c>
      <c r="J67" s="1"/>
      <c r="K67" s="19">
        <f t="shared" si="15"/>
        <v>5459999.1500000004</v>
      </c>
      <c r="L67" s="78">
        <v>4184667.95</v>
      </c>
      <c r="M67" s="19">
        <f t="shared" si="16"/>
        <v>1275331.2000000002</v>
      </c>
      <c r="N67" s="21">
        <f t="shared" si="17"/>
        <v>0.30476281875602584</v>
      </c>
      <c r="O67" s="1"/>
      <c r="P67" s="1"/>
      <c r="Q67" s="55"/>
      <c r="R67" s="55"/>
      <c r="S67" s="55"/>
      <c r="T67" s="19"/>
      <c r="U67" s="19"/>
      <c r="V67" s="19"/>
      <c r="W67" s="19"/>
      <c r="X67" s="21"/>
      <c r="Y67" s="1"/>
      <c r="Z67" s="19"/>
      <c r="AA67" s="19"/>
      <c r="AB67" s="19"/>
      <c r="AC67" s="21"/>
      <c r="AD67" s="1"/>
      <c r="AE67" s="1"/>
      <c r="AF67" s="56"/>
      <c r="AG67" s="56"/>
      <c r="AH67" s="55"/>
      <c r="AI67" s="19"/>
      <c r="AJ67" s="19"/>
      <c r="AK67" s="19"/>
      <c r="AL67" s="19"/>
      <c r="AM67" s="21"/>
      <c r="AN67" s="1"/>
      <c r="AO67" s="19"/>
      <c r="AP67" s="19"/>
      <c r="AQ67" s="19"/>
      <c r="AR67" s="2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 t="s">
        <v>56</v>
      </c>
      <c r="B68" s="78">
        <v>4229969.26</v>
      </c>
      <c r="C68" s="78">
        <v>798064.01999999955</v>
      </c>
      <c r="D68" s="78">
        <v>2515287.73</v>
      </c>
      <c r="E68" s="19">
        <f>Jan!D68</f>
        <v>2493580.2400000002</v>
      </c>
      <c r="F68" s="19">
        <f t="shared" si="12"/>
        <v>5006325.7899999991</v>
      </c>
      <c r="G68" s="78">
        <v>4456899.38</v>
      </c>
      <c r="H68" s="19">
        <f t="shared" si="13"/>
        <v>549426.40999999922</v>
      </c>
      <c r="I68" s="21">
        <f t="shared" si="14"/>
        <v>0.12327547991446908</v>
      </c>
      <c r="J68" s="1"/>
      <c r="K68" s="19">
        <f t="shared" si="15"/>
        <v>5028033.2799999993</v>
      </c>
      <c r="L68" s="78">
        <v>4351168.63</v>
      </c>
      <c r="M68" s="19">
        <f t="shared" si="16"/>
        <v>676864.64999999944</v>
      </c>
      <c r="N68" s="21">
        <f t="shared" si="17"/>
        <v>0.1555592778761139</v>
      </c>
      <c r="O68" s="1"/>
      <c r="P68" s="1"/>
      <c r="Q68" s="55"/>
      <c r="R68" s="55"/>
      <c r="S68" s="55"/>
      <c r="T68" s="19"/>
      <c r="U68" s="19"/>
      <c r="V68" s="19"/>
      <c r="W68" s="19"/>
      <c r="X68" s="21"/>
      <c r="Y68" s="1"/>
      <c r="Z68" s="19"/>
      <c r="AA68" s="19"/>
      <c r="AB68" s="19"/>
      <c r="AC68" s="21"/>
      <c r="AD68" s="1"/>
      <c r="AE68" s="1"/>
      <c r="AF68" s="56"/>
      <c r="AG68" s="56"/>
      <c r="AH68" s="55"/>
      <c r="AI68" s="19"/>
      <c r="AJ68" s="19"/>
      <c r="AK68" s="19"/>
      <c r="AL68" s="19"/>
      <c r="AM68" s="21"/>
      <c r="AN68" s="1"/>
      <c r="AO68" s="19"/>
      <c r="AP68" s="19"/>
      <c r="AQ68" s="19"/>
      <c r="AR68" s="2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 t="s">
        <v>57</v>
      </c>
      <c r="B69" s="78">
        <v>1498217.5300000003</v>
      </c>
      <c r="C69" s="78">
        <v>342176.29999999958</v>
      </c>
      <c r="D69" s="78">
        <v>934362.59</v>
      </c>
      <c r="E69" s="19">
        <f>Jan!D69</f>
        <v>923591.69</v>
      </c>
      <c r="F69" s="19">
        <f t="shared" si="12"/>
        <v>1829622.9299999997</v>
      </c>
      <c r="G69" s="78">
        <v>1703607.98</v>
      </c>
      <c r="H69" s="19">
        <f t="shared" si="13"/>
        <v>126014.94999999972</v>
      </c>
      <c r="I69" s="21">
        <f t="shared" si="14"/>
        <v>7.3969452761074583E-2</v>
      </c>
      <c r="J69" s="1"/>
      <c r="K69" s="19">
        <f t="shared" si="15"/>
        <v>1840393.8299999998</v>
      </c>
      <c r="L69" s="78">
        <v>1665623.95</v>
      </c>
      <c r="M69" s="19">
        <f t="shared" si="16"/>
        <v>174769.87999999989</v>
      </c>
      <c r="N69" s="21">
        <f t="shared" si="17"/>
        <v>0.1049275738380202</v>
      </c>
      <c r="O69" s="1"/>
      <c r="P69" s="1"/>
      <c r="Q69" s="55"/>
      <c r="R69" s="55"/>
      <c r="S69" s="55"/>
      <c r="T69" s="19"/>
      <c r="U69" s="19"/>
      <c r="V69" s="19"/>
      <c r="W69" s="19"/>
      <c r="X69" s="21"/>
      <c r="Y69" s="1"/>
      <c r="Z69" s="19"/>
      <c r="AA69" s="19"/>
      <c r="AB69" s="19"/>
      <c r="AC69" s="21"/>
      <c r="AD69" s="1"/>
      <c r="AE69" s="1"/>
      <c r="AF69" s="56"/>
      <c r="AG69" s="56"/>
      <c r="AH69" s="55"/>
      <c r="AI69" s="19"/>
      <c r="AJ69" s="19"/>
      <c r="AK69" s="19"/>
      <c r="AL69" s="19"/>
      <c r="AM69" s="21"/>
      <c r="AN69" s="1"/>
      <c r="AO69" s="19"/>
      <c r="AP69" s="19"/>
      <c r="AQ69" s="19"/>
      <c r="AR69" s="2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 t="s">
        <v>58</v>
      </c>
      <c r="B70" s="78">
        <v>3995810.48</v>
      </c>
      <c r="C70" s="78">
        <v>730884.23</v>
      </c>
      <c r="D70" s="78">
        <v>2249365.27</v>
      </c>
      <c r="E70" s="19">
        <f>Jan!D70</f>
        <v>2225005.89</v>
      </c>
      <c r="F70" s="19">
        <f t="shared" si="12"/>
        <v>4702335.33</v>
      </c>
      <c r="G70" s="78">
        <v>3914068.2500000005</v>
      </c>
      <c r="H70" s="19">
        <f t="shared" si="13"/>
        <v>788267.07999999961</v>
      </c>
      <c r="I70" s="21">
        <f t="shared" si="14"/>
        <v>0.20139328945017754</v>
      </c>
      <c r="J70" s="1"/>
      <c r="K70" s="19">
        <f t="shared" si="15"/>
        <v>4726694.71</v>
      </c>
      <c r="L70" s="78">
        <v>3822094.9300000006</v>
      </c>
      <c r="M70" s="19">
        <f t="shared" si="16"/>
        <v>904599.77999999933</v>
      </c>
      <c r="N70" s="21">
        <f t="shared" si="17"/>
        <v>0.23667642917492882</v>
      </c>
      <c r="O70" s="1"/>
      <c r="P70" s="1"/>
      <c r="Q70" s="55"/>
      <c r="R70" s="55"/>
      <c r="S70" s="55"/>
      <c r="T70" s="19"/>
      <c r="U70" s="19"/>
      <c r="V70" s="19"/>
      <c r="W70" s="19"/>
      <c r="X70" s="21"/>
      <c r="Y70" s="1"/>
      <c r="Z70" s="19"/>
      <c r="AA70" s="19"/>
      <c r="AB70" s="19"/>
      <c r="AC70" s="21"/>
      <c r="AD70" s="1"/>
      <c r="AE70" s="1"/>
      <c r="AF70" s="56"/>
      <c r="AG70" s="56"/>
      <c r="AH70" s="55"/>
      <c r="AI70" s="19"/>
      <c r="AJ70" s="19"/>
      <c r="AK70" s="19"/>
      <c r="AL70" s="19"/>
      <c r="AM70" s="21"/>
      <c r="AN70" s="1"/>
      <c r="AO70" s="19"/>
      <c r="AP70" s="19"/>
      <c r="AQ70" s="19"/>
      <c r="AR70" s="2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 t="s">
        <v>59</v>
      </c>
      <c r="B71" s="78">
        <v>2728637.08</v>
      </c>
      <c r="C71" s="78">
        <v>592735.16999999993</v>
      </c>
      <c r="D71" s="78">
        <v>1642069.44</v>
      </c>
      <c r="E71" s="19">
        <f>Jan!D71</f>
        <v>1621645</v>
      </c>
      <c r="F71" s="19">
        <f t="shared" si="12"/>
        <v>3300947.81</v>
      </c>
      <c r="G71" s="78">
        <v>2823300.3000000003</v>
      </c>
      <c r="H71" s="19">
        <f t="shared" si="13"/>
        <v>477647.50999999978</v>
      </c>
      <c r="I71" s="21">
        <f t="shared" si="14"/>
        <v>0.16918055440294455</v>
      </c>
      <c r="J71" s="1"/>
      <c r="K71" s="19">
        <f t="shared" si="15"/>
        <v>3321372.25</v>
      </c>
      <c r="L71" s="78">
        <v>2761665.91</v>
      </c>
      <c r="M71" s="19">
        <f t="shared" si="16"/>
        <v>559706.33999999985</v>
      </c>
      <c r="N71" s="21">
        <f t="shared" si="17"/>
        <v>0.20266982257821331</v>
      </c>
      <c r="O71" s="1"/>
      <c r="P71" s="1"/>
      <c r="Q71" s="55"/>
      <c r="R71" s="55"/>
      <c r="S71" s="55"/>
      <c r="T71" s="19"/>
      <c r="U71" s="19"/>
      <c r="V71" s="19"/>
      <c r="W71" s="19"/>
      <c r="X71" s="21"/>
      <c r="Y71" s="1"/>
      <c r="Z71" s="19"/>
      <c r="AA71" s="19"/>
      <c r="AB71" s="19"/>
      <c r="AC71" s="21"/>
      <c r="AD71" s="1"/>
      <c r="AE71" s="1"/>
      <c r="AF71" s="56"/>
      <c r="AG71" s="56"/>
      <c r="AH71" s="55"/>
      <c r="AI71" s="19"/>
      <c r="AJ71" s="19"/>
      <c r="AK71" s="19"/>
      <c r="AL71" s="19"/>
      <c r="AM71" s="21"/>
      <c r="AN71" s="1"/>
      <c r="AO71" s="19"/>
      <c r="AP71" s="19"/>
      <c r="AQ71" s="19"/>
      <c r="AR71" s="2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 t="s">
        <v>7</v>
      </c>
      <c r="B72" s="78">
        <v>2122135.23</v>
      </c>
      <c r="C72" s="78">
        <v>384468.81000000006</v>
      </c>
      <c r="D72" s="78">
        <v>1240602.52</v>
      </c>
      <c r="E72" s="19">
        <f>Jan!D72</f>
        <v>1221357</v>
      </c>
      <c r="F72" s="19">
        <f t="shared" si="12"/>
        <v>2487358.52</v>
      </c>
      <c r="G72" s="78">
        <v>2184839.2400000002</v>
      </c>
      <c r="H72" s="19">
        <f t="shared" si="13"/>
        <v>302519.2799999998</v>
      </c>
      <c r="I72" s="21">
        <f t="shared" si="14"/>
        <v>0.13846294704959616</v>
      </c>
      <c r="J72" s="1"/>
      <c r="K72" s="19">
        <f t="shared" si="15"/>
        <v>2506604.04</v>
      </c>
      <c r="L72" s="78">
        <v>2134812.37</v>
      </c>
      <c r="M72" s="19">
        <f t="shared" si="16"/>
        <v>371791.66999999993</v>
      </c>
      <c r="N72" s="21">
        <f t="shared" si="17"/>
        <v>0.17415660281189016</v>
      </c>
      <c r="O72" s="1"/>
      <c r="P72" s="1"/>
      <c r="Q72" s="55"/>
      <c r="R72" s="55"/>
      <c r="S72" s="55"/>
      <c r="T72" s="19"/>
      <c r="U72" s="19"/>
      <c r="V72" s="19"/>
      <c r="W72" s="19"/>
      <c r="X72" s="21"/>
      <c r="Y72" s="1"/>
      <c r="Z72" s="19"/>
      <c r="AA72" s="19"/>
      <c r="AB72" s="19"/>
      <c r="AC72" s="21"/>
      <c r="AD72" s="1"/>
      <c r="AE72" s="1"/>
      <c r="AF72" s="56"/>
      <c r="AG72" s="56"/>
      <c r="AH72" s="55"/>
      <c r="AI72" s="19"/>
      <c r="AJ72" s="19"/>
      <c r="AK72" s="19"/>
      <c r="AL72" s="19"/>
      <c r="AM72" s="21"/>
      <c r="AN72" s="1"/>
      <c r="AO72" s="19"/>
      <c r="AP72" s="19"/>
      <c r="AQ72" s="19"/>
      <c r="AR72" s="2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 t="s">
        <v>60</v>
      </c>
      <c r="B73" s="78">
        <v>1510459.92</v>
      </c>
      <c r="C73" s="78">
        <v>275248.67000000016</v>
      </c>
      <c r="D73" s="78">
        <v>830306.72</v>
      </c>
      <c r="E73" s="19">
        <f>Jan!D73</f>
        <v>819324.6</v>
      </c>
      <c r="F73" s="19">
        <f t="shared" si="12"/>
        <v>1774726.4700000002</v>
      </c>
      <c r="G73" s="78">
        <v>1447621.3599999999</v>
      </c>
      <c r="H73" s="19">
        <f t="shared" si="13"/>
        <v>327105.11000000034</v>
      </c>
      <c r="I73" s="21">
        <f t="shared" si="14"/>
        <v>0.22596040583429944</v>
      </c>
      <c r="J73" s="1"/>
      <c r="K73" s="19">
        <f t="shared" si="15"/>
        <v>1785708.59</v>
      </c>
      <c r="L73" s="78">
        <v>1415266.7</v>
      </c>
      <c r="M73" s="19">
        <f t="shared" si="16"/>
        <v>370441.89000000013</v>
      </c>
      <c r="N73" s="21">
        <f t="shared" si="17"/>
        <v>0.26174705445977087</v>
      </c>
      <c r="O73" s="1"/>
      <c r="P73" s="1"/>
      <c r="Q73" s="55"/>
      <c r="R73" s="55"/>
      <c r="S73" s="55"/>
      <c r="T73" s="19"/>
      <c r="U73" s="19"/>
      <c r="V73" s="19"/>
      <c r="W73" s="19"/>
      <c r="X73" s="21"/>
      <c r="Y73" s="1"/>
      <c r="Z73" s="19"/>
      <c r="AA73" s="19"/>
      <c r="AB73" s="19"/>
      <c r="AC73" s="21"/>
      <c r="AD73" s="1"/>
      <c r="AE73" s="1"/>
      <c r="AF73" s="56"/>
      <c r="AG73" s="56"/>
      <c r="AH73" s="55"/>
      <c r="AI73" s="19"/>
      <c r="AJ73" s="19"/>
      <c r="AK73" s="19"/>
      <c r="AL73" s="19"/>
      <c r="AM73" s="21"/>
      <c r="AN73" s="1"/>
      <c r="AO73" s="19"/>
      <c r="AP73" s="19"/>
      <c r="AQ73" s="19"/>
      <c r="AR73" s="2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 t="s">
        <v>61</v>
      </c>
      <c r="B74" s="78">
        <v>13768874.75</v>
      </c>
      <c r="C74" s="78">
        <v>2775557.7300000004</v>
      </c>
      <c r="D74" s="78">
        <v>7982312.54</v>
      </c>
      <c r="E74" s="19">
        <f>Jan!D74</f>
        <v>7909428.7999999998</v>
      </c>
      <c r="F74" s="19">
        <f t="shared" si="12"/>
        <v>16471548.740000002</v>
      </c>
      <c r="G74" s="78">
        <v>13862291.25</v>
      </c>
      <c r="H74" s="19">
        <f t="shared" si="13"/>
        <v>2609257.4900000021</v>
      </c>
      <c r="I74" s="21">
        <f t="shared" si="14"/>
        <v>0.18822699963110368</v>
      </c>
      <c r="J74" s="1"/>
      <c r="K74" s="19">
        <f t="shared" si="15"/>
        <v>16544432.48</v>
      </c>
      <c r="L74" s="78">
        <v>13535562.559999999</v>
      </c>
      <c r="M74" s="19">
        <f t="shared" si="16"/>
        <v>3008869.9200000018</v>
      </c>
      <c r="N74" s="21">
        <f t="shared" si="17"/>
        <v>0.22229367317851634</v>
      </c>
      <c r="O74" s="1"/>
      <c r="P74" s="1"/>
      <c r="Q74" s="55"/>
      <c r="R74" s="55"/>
      <c r="S74" s="55"/>
      <c r="T74" s="19"/>
      <c r="U74" s="19"/>
      <c r="V74" s="19"/>
      <c r="W74" s="19"/>
      <c r="X74" s="21"/>
      <c r="Y74" s="1"/>
      <c r="Z74" s="19"/>
      <c r="AA74" s="19"/>
      <c r="AB74" s="19"/>
      <c r="AC74" s="21"/>
      <c r="AD74" s="1"/>
      <c r="AE74" s="1"/>
      <c r="AF74" s="56"/>
      <c r="AG74" s="56"/>
      <c r="AH74" s="55"/>
      <c r="AI74" s="19"/>
      <c r="AJ74" s="19"/>
      <c r="AK74" s="19"/>
      <c r="AL74" s="19"/>
      <c r="AM74" s="21"/>
      <c r="AN74" s="1"/>
      <c r="AO74" s="19"/>
      <c r="AP74" s="19"/>
      <c r="AQ74" s="19"/>
      <c r="AR74" s="2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 t="s">
        <v>62</v>
      </c>
      <c r="B75" s="78">
        <v>54435210.32</v>
      </c>
      <c r="C75" s="78">
        <v>10672927.769999996</v>
      </c>
      <c r="D75" s="78">
        <v>32377198.100000001</v>
      </c>
      <c r="E75" s="19">
        <f>Jan!D75</f>
        <v>32117642.449999999</v>
      </c>
      <c r="F75" s="19">
        <f t="shared" si="12"/>
        <v>64848582.439999998</v>
      </c>
      <c r="G75" s="78">
        <v>56419761.660000004</v>
      </c>
      <c r="H75" s="19">
        <f t="shared" si="13"/>
        <v>8428820.7799999937</v>
      </c>
      <c r="I75" s="21">
        <f t="shared" si="14"/>
        <v>0.14939483138539722</v>
      </c>
      <c r="J75" s="1"/>
      <c r="K75" s="19">
        <f t="shared" si="15"/>
        <v>65108138.089999996</v>
      </c>
      <c r="L75" s="78">
        <v>55050858.300000004</v>
      </c>
      <c r="M75" s="19">
        <f t="shared" si="16"/>
        <v>10057279.789999992</v>
      </c>
      <c r="N75" s="21">
        <f t="shared" si="17"/>
        <v>0.18269069912030766</v>
      </c>
      <c r="O75" s="1"/>
      <c r="P75" s="1"/>
      <c r="Q75" s="55"/>
      <c r="R75" s="55"/>
      <c r="S75" s="55"/>
      <c r="T75" s="19"/>
      <c r="U75" s="19"/>
      <c r="V75" s="19"/>
      <c r="W75" s="19"/>
      <c r="X75" s="21"/>
      <c r="Y75" s="1"/>
      <c r="Z75" s="19"/>
      <c r="AA75" s="19"/>
      <c r="AB75" s="19"/>
      <c r="AC75" s="21"/>
      <c r="AD75" s="1"/>
      <c r="AE75" s="1"/>
      <c r="AF75" s="56"/>
      <c r="AG75" s="56"/>
      <c r="AH75" s="55"/>
      <c r="AI75" s="19"/>
      <c r="AJ75" s="19"/>
      <c r="AK75" s="19"/>
      <c r="AL75" s="19"/>
      <c r="AM75" s="21"/>
      <c r="AN75" s="1"/>
      <c r="AO75" s="19"/>
      <c r="AP75" s="19"/>
      <c r="AQ75" s="19"/>
      <c r="AR75" s="2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 t="s">
        <v>63</v>
      </c>
      <c r="B76" s="78">
        <v>2022158.96</v>
      </c>
      <c r="C76" s="78">
        <v>402589.80999999959</v>
      </c>
      <c r="D76" s="78">
        <v>1146209.5</v>
      </c>
      <c r="E76" s="19">
        <f>Jan!D76</f>
        <v>1128661.46</v>
      </c>
      <c r="F76" s="19">
        <f t="shared" si="12"/>
        <v>2407200.7299999995</v>
      </c>
      <c r="G76" s="78">
        <v>2075557.2600000002</v>
      </c>
      <c r="H76" s="19">
        <f t="shared" si="13"/>
        <v>331643.46999999927</v>
      </c>
      <c r="I76" s="21">
        <f t="shared" si="14"/>
        <v>0.15978526653608172</v>
      </c>
      <c r="J76" s="1"/>
      <c r="K76" s="19">
        <f t="shared" si="15"/>
        <v>2424748.7699999996</v>
      </c>
      <c r="L76" s="78">
        <v>1999107.05</v>
      </c>
      <c r="M76" s="19">
        <f t="shared" si="16"/>
        <v>425641.71999999951</v>
      </c>
      <c r="N76" s="21">
        <f t="shared" si="17"/>
        <v>0.21291592163611228</v>
      </c>
      <c r="O76" s="1"/>
      <c r="P76" s="1"/>
      <c r="Q76" s="55"/>
      <c r="R76" s="55"/>
      <c r="S76" s="55"/>
      <c r="T76" s="19"/>
      <c r="U76" s="19"/>
      <c r="V76" s="19"/>
      <c r="W76" s="19"/>
      <c r="X76" s="21"/>
      <c r="Y76" s="1"/>
      <c r="Z76" s="19"/>
      <c r="AA76" s="19"/>
      <c r="AB76" s="19"/>
      <c r="AC76" s="21"/>
      <c r="AD76" s="1"/>
      <c r="AE76" s="1"/>
      <c r="AF76" s="56"/>
      <c r="AG76" s="56"/>
      <c r="AH76" s="55"/>
      <c r="AI76" s="19"/>
      <c r="AJ76" s="19"/>
      <c r="AK76" s="19"/>
      <c r="AL76" s="19"/>
      <c r="AM76" s="21"/>
      <c r="AN76" s="1"/>
      <c r="AO76" s="19"/>
      <c r="AP76" s="19"/>
      <c r="AQ76" s="19"/>
      <c r="AR76" s="2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 t="s">
        <v>64</v>
      </c>
      <c r="B77" s="78">
        <v>1623912.7200000002</v>
      </c>
      <c r="C77" s="78">
        <v>318930.56999999983</v>
      </c>
      <c r="D77" s="78">
        <v>943202.55</v>
      </c>
      <c r="E77" s="19">
        <f>Jan!D77</f>
        <v>931969.58</v>
      </c>
      <c r="F77" s="19">
        <f t="shared" si="12"/>
        <v>1931610.3199999998</v>
      </c>
      <c r="G77" s="78">
        <v>1605915.2400000002</v>
      </c>
      <c r="H77" s="19">
        <f t="shared" si="13"/>
        <v>325695.07999999961</v>
      </c>
      <c r="I77" s="21">
        <f t="shared" si="14"/>
        <v>0.20280963271760188</v>
      </c>
      <c r="J77" s="1"/>
      <c r="K77" s="19">
        <f t="shared" si="15"/>
        <v>1942843.29</v>
      </c>
      <c r="L77" s="78">
        <v>1569239.2600000002</v>
      </c>
      <c r="M77" s="19">
        <f t="shared" si="16"/>
        <v>373604.0299999998</v>
      </c>
      <c r="N77" s="21">
        <f t="shared" si="17"/>
        <v>0.23807971131183647</v>
      </c>
      <c r="O77" s="1"/>
      <c r="P77" s="1"/>
      <c r="Q77" s="55"/>
      <c r="R77" s="55"/>
      <c r="S77" s="55"/>
      <c r="T77" s="19"/>
      <c r="U77" s="19"/>
      <c r="V77" s="19"/>
      <c r="W77" s="19"/>
      <c r="X77" s="21"/>
      <c r="Y77" s="1"/>
      <c r="Z77" s="19"/>
      <c r="AA77" s="19"/>
      <c r="AB77" s="19"/>
      <c r="AC77" s="21"/>
      <c r="AD77" s="1"/>
      <c r="AE77" s="1"/>
      <c r="AF77" s="56"/>
      <c r="AG77" s="56"/>
      <c r="AH77" s="55"/>
      <c r="AI77" s="19"/>
      <c r="AJ77" s="19"/>
      <c r="AK77" s="19"/>
      <c r="AL77" s="19"/>
      <c r="AM77" s="21"/>
      <c r="AN77" s="1"/>
      <c r="AO77" s="19"/>
      <c r="AP77" s="19"/>
      <c r="AQ77" s="19"/>
      <c r="AR77" s="2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 t="s">
        <v>9</v>
      </c>
      <c r="B78" s="78">
        <v>1441587.1400000001</v>
      </c>
      <c r="C78" s="78">
        <v>277546.08999999985</v>
      </c>
      <c r="D78" s="78">
        <v>852462.92</v>
      </c>
      <c r="E78" s="19">
        <f>Jan!D78</f>
        <v>842410.9</v>
      </c>
      <c r="F78" s="19">
        <f t="shared" si="12"/>
        <v>1709081.21</v>
      </c>
      <c r="G78" s="78">
        <v>1442609.8199999998</v>
      </c>
      <c r="H78" s="19">
        <f t="shared" si="13"/>
        <v>266471.39000000013</v>
      </c>
      <c r="I78" s="21">
        <f t="shared" si="14"/>
        <v>0.18471480389617767</v>
      </c>
      <c r="J78" s="1"/>
      <c r="K78" s="19">
        <f t="shared" si="15"/>
        <v>1719133.23</v>
      </c>
      <c r="L78" s="78">
        <v>1408840.74</v>
      </c>
      <c r="M78" s="19">
        <f t="shared" si="16"/>
        <v>310292.49</v>
      </c>
      <c r="N78" s="21">
        <f t="shared" si="17"/>
        <v>0.22024667600114967</v>
      </c>
      <c r="O78" s="1"/>
      <c r="P78" s="1"/>
      <c r="Q78" s="55"/>
      <c r="R78" s="55"/>
      <c r="S78" s="55"/>
      <c r="T78" s="19"/>
      <c r="U78" s="19"/>
      <c r="V78" s="19"/>
      <c r="W78" s="19"/>
      <c r="X78" s="21"/>
      <c r="Y78" s="1"/>
      <c r="Z78" s="19"/>
      <c r="AA78" s="19"/>
      <c r="AB78" s="19"/>
      <c r="AC78" s="21"/>
      <c r="AD78" s="1"/>
      <c r="AE78" s="1"/>
      <c r="AF78" s="56"/>
      <c r="AG78" s="56"/>
      <c r="AH78" s="55"/>
      <c r="AI78" s="19"/>
      <c r="AJ78" s="19"/>
      <c r="AK78" s="19"/>
      <c r="AL78" s="19"/>
      <c r="AM78" s="21"/>
      <c r="AN78" s="1"/>
      <c r="AO78" s="19"/>
      <c r="AP78" s="19"/>
      <c r="AQ78" s="19"/>
      <c r="AR78" s="2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 t="s">
        <v>65</v>
      </c>
      <c r="B79" s="78">
        <v>2778427.41</v>
      </c>
      <c r="C79" s="78">
        <v>510649.76999999955</v>
      </c>
      <c r="D79" s="78">
        <v>1618463.3</v>
      </c>
      <c r="E79" s="19">
        <f>Jan!D79</f>
        <v>1597454.39</v>
      </c>
      <c r="F79" s="19">
        <f t="shared" si="12"/>
        <v>3268068.2699999996</v>
      </c>
      <c r="G79" s="78">
        <v>2633844.5099999998</v>
      </c>
      <c r="H79" s="19">
        <f t="shared" si="13"/>
        <v>634223.75999999978</v>
      </c>
      <c r="I79" s="21">
        <f t="shared" si="14"/>
        <v>0.24079772271750377</v>
      </c>
      <c r="J79" s="1"/>
      <c r="K79" s="19">
        <f t="shared" si="15"/>
        <v>3289077.1799999997</v>
      </c>
      <c r="L79" s="78">
        <v>2573865.94</v>
      </c>
      <c r="M79" s="19">
        <f t="shared" si="16"/>
        <v>715211.23999999976</v>
      </c>
      <c r="N79" s="21">
        <f t="shared" si="17"/>
        <v>0.27787431695063325</v>
      </c>
      <c r="O79" s="1"/>
      <c r="P79" s="1"/>
      <c r="Q79" s="55"/>
      <c r="R79" s="55"/>
      <c r="S79" s="55"/>
      <c r="T79" s="19"/>
      <c r="U79" s="19"/>
      <c r="V79" s="19"/>
      <c r="W79" s="19"/>
      <c r="X79" s="21"/>
      <c r="Y79" s="1"/>
      <c r="Z79" s="19"/>
      <c r="AA79" s="19"/>
      <c r="AB79" s="19"/>
      <c r="AC79" s="21"/>
      <c r="AD79" s="1"/>
      <c r="AE79" s="1"/>
      <c r="AF79" s="56"/>
      <c r="AG79" s="56"/>
      <c r="AH79" s="55"/>
      <c r="AI79" s="19"/>
      <c r="AJ79" s="19"/>
      <c r="AK79" s="19"/>
      <c r="AL79" s="19"/>
      <c r="AM79" s="21"/>
      <c r="AN79" s="1"/>
      <c r="AO79" s="19"/>
      <c r="AP79" s="19"/>
      <c r="AQ79" s="19"/>
      <c r="AR79" s="2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 t="s">
        <v>66</v>
      </c>
      <c r="B80" s="78">
        <v>2307026.17</v>
      </c>
      <c r="C80" s="78">
        <v>465976.41000000015</v>
      </c>
      <c r="D80" s="78">
        <v>1343245.11</v>
      </c>
      <c r="E80" s="19">
        <f>Jan!D80</f>
        <v>1328642.69</v>
      </c>
      <c r="F80" s="19">
        <f t="shared" si="12"/>
        <v>2758400.16</v>
      </c>
      <c r="G80" s="78">
        <v>2424674.75</v>
      </c>
      <c r="H80" s="19">
        <f t="shared" si="13"/>
        <v>333725.41000000015</v>
      </c>
      <c r="I80" s="21">
        <f t="shared" si="14"/>
        <v>0.13763718618342535</v>
      </c>
      <c r="J80" s="1"/>
      <c r="K80" s="19">
        <f t="shared" si="15"/>
        <v>2773002.58</v>
      </c>
      <c r="L80" s="78">
        <v>2368352.4900000002</v>
      </c>
      <c r="M80" s="19">
        <f t="shared" si="16"/>
        <v>404650.08999999985</v>
      </c>
      <c r="N80" s="21">
        <f t="shared" si="17"/>
        <v>0.17085720631053514</v>
      </c>
      <c r="O80" s="1"/>
      <c r="P80" s="1"/>
      <c r="Q80" s="55"/>
      <c r="R80" s="55"/>
      <c r="S80" s="55"/>
      <c r="T80" s="19"/>
      <c r="U80" s="19"/>
      <c r="V80" s="19"/>
      <c r="W80" s="19"/>
      <c r="X80" s="21"/>
      <c r="Y80" s="1"/>
      <c r="Z80" s="19"/>
      <c r="AA80" s="19"/>
      <c r="AB80" s="19"/>
      <c r="AC80" s="21"/>
      <c r="AD80" s="1"/>
      <c r="AE80" s="1"/>
      <c r="AF80" s="56"/>
      <c r="AG80" s="56"/>
      <c r="AH80" s="55"/>
      <c r="AI80" s="19"/>
      <c r="AJ80" s="19"/>
      <c r="AK80" s="19"/>
      <c r="AL80" s="19"/>
      <c r="AM80" s="21"/>
      <c r="AN80" s="1"/>
      <c r="AO80" s="19"/>
      <c r="AP80" s="19"/>
      <c r="AQ80" s="19"/>
      <c r="AR80" s="2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 t="s">
        <v>67</v>
      </c>
      <c r="B81" s="78">
        <v>203722.5</v>
      </c>
      <c r="C81" s="78">
        <v>41232.580000000016</v>
      </c>
      <c r="D81" s="78">
        <v>115091.9</v>
      </c>
      <c r="E81" s="19">
        <f>Jan!D81</f>
        <v>113461.94</v>
      </c>
      <c r="F81" s="19">
        <f t="shared" si="12"/>
        <v>243325.12000000002</v>
      </c>
      <c r="G81" s="78">
        <v>203929.87000000005</v>
      </c>
      <c r="H81" s="19">
        <f t="shared" si="13"/>
        <v>39395.249999999971</v>
      </c>
      <c r="I81" s="21">
        <f t="shared" si="14"/>
        <v>0.19318038107904423</v>
      </c>
      <c r="J81" s="1"/>
      <c r="K81" s="19">
        <f t="shared" si="15"/>
        <v>244955.08000000002</v>
      </c>
      <c r="L81" s="78">
        <v>199426.04000000004</v>
      </c>
      <c r="M81" s="19">
        <f t="shared" si="16"/>
        <v>45529.039999999979</v>
      </c>
      <c r="N81" s="21">
        <f t="shared" si="17"/>
        <v>0.22830037642025069</v>
      </c>
      <c r="O81" s="1"/>
      <c r="P81" s="1"/>
      <c r="Q81" s="55"/>
      <c r="R81" s="55"/>
      <c r="S81" s="55"/>
      <c r="T81" s="19"/>
      <c r="U81" s="19"/>
      <c r="V81" s="19"/>
      <c r="W81" s="19"/>
      <c r="X81" s="21"/>
      <c r="Y81" s="1"/>
      <c r="Z81" s="19"/>
      <c r="AA81" s="19"/>
      <c r="AB81" s="19"/>
      <c r="AC81" s="21"/>
      <c r="AD81" s="1"/>
      <c r="AE81" s="1"/>
      <c r="AF81" s="56"/>
      <c r="AG81" s="56"/>
      <c r="AH81" s="55"/>
      <c r="AI81" s="19"/>
      <c r="AJ81" s="19"/>
      <c r="AK81" s="19"/>
      <c r="AL81" s="19"/>
      <c r="AM81" s="21"/>
      <c r="AN81" s="1"/>
      <c r="AO81" s="19"/>
      <c r="AP81" s="19"/>
      <c r="AQ81" s="19"/>
      <c r="AR81" s="2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 t="s">
        <v>68</v>
      </c>
      <c r="B82" s="78">
        <v>2092917.15</v>
      </c>
      <c r="C82" s="78">
        <v>406041.85999999987</v>
      </c>
      <c r="D82" s="78">
        <v>1240984.27</v>
      </c>
      <c r="E82" s="19">
        <f>Jan!D82</f>
        <v>1225805.5900000001</v>
      </c>
      <c r="F82" s="19">
        <f t="shared" si="12"/>
        <v>2483780.33</v>
      </c>
      <c r="G82" s="78">
        <v>2265527.64</v>
      </c>
      <c r="H82" s="19">
        <f t="shared" si="13"/>
        <v>218252.68999999994</v>
      </c>
      <c r="I82" s="21">
        <f t="shared" si="14"/>
        <v>9.633636162567405E-2</v>
      </c>
      <c r="J82" s="1"/>
      <c r="K82" s="19">
        <f t="shared" si="15"/>
        <v>2498959.0099999998</v>
      </c>
      <c r="L82" s="78">
        <v>2216472.0100000002</v>
      </c>
      <c r="M82" s="19">
        <f t="shared" si="16"/>
        <v>282486.99999999953</v>
      </c>
      <c r="N82" s="21">
        <f t="shared" si="17"/>
        <v>0.12744893629403409</v>
      </c>
      <c r="O82" s="1"/>
      <c r="P82" s="1"/>
      <c r="Q82" s="55"/>
      <c r="R82" s="55"/>
      <c r="S82" s="55"/>
      <c r="T82" s="19"/>
      <c r="U82" s="19"/>
      <c r="V82" s="19"/>
      <c r="W82" s="19"/>
      <c r="X82" s="21"/>
      <c r="Y82" s="1"/>
      <c r="Z82" s="19"/>
      <c r="AA82" s="19"/>
      <c r="AB82" s="19"/>
      <c r="AC82" s="21"/>
      <c r="AD82" s="1"/>
      <c r="AE82" s="1"/>
      <c r="AF82" s="56"/>
      <c r="AG82" s="56"/>
      <c r="AH82" s="55"/>
      <c r="AI82" s="19"/>
      <c r="AJ82" s="19"/>
      <c r="AK82" s="19"/>
      <c r="AL82" s="19"/>
      <c r="AM82" s="21"/>
      <c r="AN82" s="1"/>
      <c r="AO82" s="19"/>
      <c r="AP82" s="19"/>
      <c r="AQ82" s="19"/>
      <c r="AR82" s="2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 t="s">
        <v>69</v>
      </c>
      <c r="B83" s="78">
        <v>4984403.9799999995</v>
      </c>
      <c r="C83" s="78">
        <v>970540.74000000115</v>
      </c>
      <c r="D83" s="78">
        <v>2935790.4</v>
      </c>
      <c r="E83" s="19">
        <f>Jan!D83</f>
        <v>2904313.4</v>
      </c>
      <c r="F83" s="19">
        <f t="shared" si="12"/>
        <v>5923467.7200000007</v>
      </c>
      <c r="G83" s="78">
        <v>5041178.21</v>
      </c>
      <c r="H83" s="19">
        <f t="shared" si="13"/>
        <v>882289.51000000071</v>
      </c>
      <c r="I83" s="21">
        <f t="shared" si="14"/>
        <v>0.17501652852696914</v>
      </c>
      <c r="J83" s="1"/>
      <c r="K83" s="19">
        <f t="shared" si="15"/>
        <v>5954944.7200000007</v>
      </c>
      <c r="L83" s="78">
        <v>4923193.55</v>
      </c>
      <c r="M83" s="19">
        <f t="shared" si="16"/>
        <v>1031751.1700000009</v>
      </c>
      <c r="N83" s="21">
        <f t="shared" si="17"/>
        <v>0.2095694917377362</v>
      </c>
      <c r="O83" s="1"/>
      <c r="P83" s="1"/>
      <c r="Q83" s="55"/>
      <c r="R83" s="55"/>
      <c r="S83" s="55"/>
      <c r="T83" s="19"/>
      <c r="U83" s="19"/>
      <c r="V83" s="19"/>
      <c r="W83" s="19"/>
      <c r="X83" s="21"/>
      <c r="Y83" s="1"/>
      <c r="Z83" s="19"/>
      <c r="AA83" s="19"/>
      <c r="AB83" s="19"/>
      <c r="AC83" s="21"/>
      <c r="AD83" s="1"/>
      <c r="AE83" s="1"/>
      <c r="AF83" s="56"/>
      <c r="AG83" s="56"/>
      <c r="AH83" s="55"/>
      <c r="AI83" s="19"/>
      <c r="AJ83" s="19"/>
      <c r="AK83" s="19"/>
      <c r="AL83" s="19"/>
      <c r="AM83" s="21"/>
      <c r="AN83" s="1"/>
      <c r="AO83" s="19"/>
      <c r="AP83" s="19"/>
      <c r="AQ83" s="19"/>
      <c r="AR83" s="2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 t="s">
        <v>70</v>
      </c>
      <c r="B84" s="78">
        <v>789574.91999999993</v>
      </c>
      <c r="C84" s="78">
        <v>153515.2100000002</v>
      </c>
      <c r="D84" s="78">
        <v>456927.26</v>
      </c>
      <c r="E84" s="19">
        <f>Jan!D84</f>
        <v>450863.59</v>
      </c>
      <c r="F84" s="19">
        <f t="shared" si="12"/>
        <v>937026.4600000002</v>
      </c>
      <c r="G84" s="78">
        <v>624791.24000000011</v>
      </c>
      <c r="H84" s="19">
        <f t="shared" si="13"/>
        <v>312235.22000000009</v>
      </c>
      <c r="I84" s="21">
        <f t="shared" si="14"/>
        <v>0.49974327424949183</v>
      </c>
      <c r="J84" s="1"/>
      <c r="K84" s="19">
        <f t="shared" si="15"/>
        <v>943090.13000000012</v>
      </c>
      <c r="L84" s="78">
        <v>607624.75000000012</v>
      </c>
      <c r="M84" s="19">
        <f t="shared" si="16"/>
        <v>335465.38</v>
      </c>
      <c r="N84" s="21">
        <f t="shared" si="17"/>
        <v>0.5520930146443177</v>
      </c>
      <c r="O84" s="1"/>
      <c r="P84" s="1"/>
      <c r="Q84" s="55"/>
      <c r="R84" s="55"/>
      <c r="S84" s="55"/>
      <c r="T84" s="19"/>
      <c r="U84" s="19"/>
      <c r="V84" s="19"/>
      <c r="W84" s="19"/>
      <c r="X84" s="21"/>
      <c r="Y84" s="1"/>
      <c r="Z84" s="19"/>
      <c r="AA84" s="19"/>
      <c r="AB84" s="19"/>
      <c r="AC84" s="21"/>
      <c r="AD84" s="1"/>
      <c r="AE84" s="1"/>
      <c r="AF84" s="56"/>
      <c r="AG84" s="56"/>
      <c r="AH84" s="55"/>
      <c r="AI84" s="19"/>
      <c r="AJ84" s="19"/>
      <c r="AK84" s="19"/>
      <c r="AL84" s="19"/>
      <c r="AM84" s="21"/>
      <c r="AN84" s="1"/>
      <c r="AO84" s="19"/>
      <c r="AP84" s="19"/>
      <c r="AQ84" s="19"/>
      <c r="AR84" s="2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 t="s">
        <v>71</v>
      </c>
      <c r="B85" s="78">
        <v>2193478.0099999998</v>
      </c>
      <c r="C85" s="78">
        <v>427652.23000000045</v>
      </c>
      <c r="D85" s="78">
        <v>1323619.1499999999</v>
      </c>
      <c r="E85" s="19">
        <f>Jan!D85</f>
        <v>1307081.8700000001</v>
      </c>
      <c r="F85" s="19">
        <f t="shared" si="12"/>
        <v>2604592.9600000004</v>
      </c>
      <c r="G85" s="78">
        <v>2209339.34</v>
      </c>
      <c r="H85" s="19">
        <f t="shared" si="13"/>
        <v>395253.62000000058</v>
      </c>
      <c r="I85" s="21">
        <f t="shared" si="14"/>
        <v>0.17890127281217039</v>
      </c>
      <c r="J85" s="1"/>
      <c r="K85" s="19">
        <f t="shared" si="15"/>
        <v>2621130.2400000002</v>
      </c>
      <c r="L85" s="78">
        <v>2158062.13</v>
      </c>
      <c r="M85" s="19">
        <f t="shared" si="16"/>
        <v>463068.11000000034</v>
      </c>
      <c r="N85" s="21">
        <f t="shared" si="17"/>
        <v>0.21457589360506524</v>
      </c>
      <c r="O85" s="1"/>
      <c r="P85" s="1"/>
      <c r="Q85" s="55"/>
      <c r="R85" s="55"/>
      <c r="S85" s="55"/>
      <c r="T85" s="19"/>
      <c r="U85" s="19"/>
      <c r="V85" s="19"/>
      <c r="W85" s="19"/>
      <c r="X85" s="21"/>
      <c r="Y85" s="1"/>
      <c r="Z85" s="19"/>
      <c r="AA85" s="19"/>
      <c r="AB85" s="19"/>
      <c r="AC85" s="21"/>
      <c r="AD85" s="1"/>
      <c r="AE85" s="1"/>
      <c r="AF85" s="56"/>
      <c r="AG85" s="56"/>
      <c r="AH85" s="55"/>
      <c r="AI85" s="19"/>
      <c r="AJ85" s="19"/>
      <c r="AK85" s="19"/>
      <c r="AL85" s="19"/>
      <c r="AM85" s="21"/>
      <c r="AN85" s="1"/>
      <c r="AO85" s="19"/>
      <c r="AP85" s="19"/>
      <c r="AQ85" s="19"/>
      <c r="AR85" s="2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 t="s">
        <v>72</v>
      </c>
      <c r="B86" s="78">
        <v>1909779.78</v>
      </c>
      <c r="C86" s="78">
        <v>367632.49</v>
      </c>
      <c r="D86" s="78">
        <v>1091940.69</v>
      </c>
      <c r="E86" s="19">
        <f>Jan!D86</f>
        <v>1079781.42</v>
      </c>
      <c r="F86" s="19">
        <f t="shared" si="12"/>
        <v>2265253</v>
      </c>
      <c r="G86" s="78">
        <v>1941785.0299999998</v>
      </c>
      <c r="H86" s="19">
        <f t="shared" si="13"/>
        <v>323467.9700000002</v>
      </c>
      <c r="I86" s="21">
        <f t="shared" si="14"/>
        <v>0.16658279109299778</v>
      </c>
      <c r="J86" s="1"/>
      <c r="K86" s="19">
        <f t="shared" si="15"/>
        <v>2277412.27</v>
      </c>
      <c r="L86" s="78">
        <v>1897422.5499999998</v>
      </c>
      <c r="M86" s="19">
        <f t="shared" si="16"/>
        <v>379989.7200000002</v>
      </c>
      <c r="N86" s="21">
        <f t="shared" si="17"/>
        <v>0.20026626119732804</v>
      </c>
      <c r="O86" s="1"/>
      <c r="P86" s="1"/>
      <c r="Q86" s="55"/>
      <c r="R86" s="55"/>
      <c r="S86" s="55"/>
      <c r="T86" s="19"/>
      <c r="U86" s="19"/>
      <c r="V86" s="19"/>
      <c r="W86" s="19"/>
      <c r="X86" s="21"/>
      <c r="Y86" s="1"/>
      <c r="Z86" s="19"/>
      <c r="AA86" s="19"/>
      <c r="AB86" s="19"/>
      <c r="AC86" s="21"/>
      <c r="AD86" s="1"/>
      <c r="AE86" s="1"/>
      <c r="AF86" s="56"/>
      <c r="AG86" s="56"/>
      <c r="AH86" s="55"/>
      <c r="AI86" s="19"/>
      <c r="AJ86" s="19"/>
      <c r="AK86" s="19"/>
      <c r="AL86" s="19"/>
      <c r="AM86" s="21"/>
      <c r="AN86" s="1"/>
      <c r="AO86" s="19"/>
      <c r="AP86" s="19"/>
      <c r="AQ86" s="19"/>
      <c r="AR86" s="2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 t="s">
        <v>73</v>
      </c>
      <c r="B87" s="78">
        <v>34990166.68</v>
      </c>
      <c r="C87" s="78">
        <v>6744427.2100000009</v>
      </c>
      <c r="D87" s="78">
        <v>20525329.239999998</v>
      </c>
      <c r="E87" s="19">
        <f>Jan!D87</f>
        <v>20333017.449999999</v>
      </c>
      <c r="F87" s="19">
        <f t="shared" si="12"/>
        <v>41542282.100000001</v>
      </c>
      <c r="G87" s="78">
        <v>32193546.959999997</v>
      </c>
      <c r="H87" s="19">
        <f t="shared" si="13"/>
        <v>9348735.1400000043</v>
      </c>
      <c r="I87" s="21">
        <f t="shared" si="14"/>
        <v>0.29039158535763909</v>
      </c>
      <c r="J87" s="1"/>
      <c r="K87" s="19">
        <f t="shared" si="15"/>
        <v>41734593.890000001</v>
      </c>
      <c r="L87" s="78">
        <v>31350537.93</v>
      </c>
      <c r="M87" s="19">
        <f t="shared" si="16"/>
        <v>10384055.960000001</v>
      </c>
      <c r="N87" s="21">
        <f t="shared" si="17"/>
        <v>0.33122417175697882</v>
      </c>
      <c r="O87" s="1"/>
      <c r="P87" s="1"/>
      <c r="Q87" s="55"/>
      <c r="R87" s="55"/>
      <c r="S87" s="55"/>
      <c r="T87" s="19"/>
      <c r="U87" s="19"/>
      <c r="V87" s="19"/>
      <c r="W87" s="19"/>
      <c r="X87" s="21"/>
      <c r="Y87" s="1"/>
      <c r="Z87" s="19"/>
      <c r="AA87" s="19"/>
      <c r="AB87" s="19"/>
      <c r="AC87" s="21"/>
      <c r="AD87" s="1"/>
      <c r="AE87" s="1"/>
      <c r="AF87" s="56"/>
      <c r="AG87" s="56"/>
      <c r="AH87" s="55"/>
      <c r="AI87" s="19"/>
      <c r="AJ87" s="19"/>
      <c r="AK87" s="19"/>
      <c r="AL87" s="19"/>
      <c r="AM87" s="21"/>
      <c r="AN87" s="1"/>
      <c r="AO87" s="19"/>
      <c r="AP87" s="19"/>
      <c r="AQ87" s="19"/>
      <c r="AR87" s="2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 t="s">
        <v>74</v>
      </c>
      <c r="B88" s="78">
        <v>2211444.71</v>
      </c>
      <c r="C88" s="78">
        <v>431113.12999999989</v>
      </c>
      <c r="D88" s="78">
        <v>1330364.02</v>
      </c>
      <c r="E88" s="19">
        <f>Jan!D88</f>
        <v>1312964.76</v>
      </c>
      <c r="F88" s="19">
        <f t="shared" si="12"/>
        <v>2625158.58</v>
      </c>
      <c r="G88" s="78">
        <v>2228706.88</v>
      </c>
      <c r="H88" s="19">
        <f t="shared" si="13"/>
        <v>396451.70000000019</v>
      </c>
      <c r="I88" s="21">
        <f t="shared" si="14"/>
        <v>0.17788418188039157</v>
      </c>
      <c r="J88" s="1"/>
      <c r="K88" s="19">
        <f t="shared" si="15"/>
        <v>2642557.84</v>
      </c>
      <c r="L88" s="78">
        <v>2178018.7999999998</v>
      </c>
      <c r="M88" s="19">
        <f t="shared" si="16"/>
        <v>464539.04000000004</v>
      </c>
      <c r="N88" s="21">
        <f t="shared" si="17"/>
        <v>0.21328513785096814</v>
      </c>
      <c r="O88" s="1"/>
      <c r="P88" s="1"/>
      <c r="Q88" s="55"/>
      <c r="R88" s="55"/>
      <c r="S88" s="55"/>
      <c r="T88" s="19"/>
      <c r="U88" s="19"/>
      <c r="V88" s="19"/>
      <c r="W88" s="19"/>
      <c r="X88" s="21"/>
      <c r="Y88" s="1"/>
      <c r="Z88" s="19"/>
      <c r="AA88" s="19"/>
      <c r="AB88" s="19"/>
      <c r="AC88" s="21"/>
      <c r="AD88" s="1"/>
      <c r="AE88" s="1"/>
      <c r="AF88" s="56"/>
      <c r="AG88" s="56"/>
      <c r="AH88" s="55"/>
      <c r="AI88" s="19"/>
      <c r="AJ88" s="19"/>
      <c r="AK88" s="19"/>
      <c r="AL88" s="19"/>
      <c r="AM88" s="21"/>
      <c r="AN88" s="1"/>
      <c r="AO88" s="19"/>
      <c r="AP88" s="19"/>
      <c r="AQ88" s="19"/>
      <c r="AR88" s="2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 t="s">
        <v>75</v>
      </c>
      <c r="B89" s="78">
        <v>84383709.719999999</v>
      </c>
      <c r="C89" s="78">
        <v>17387126.719999999</v>
      </c>
      <c r="D89" s="78">
        <v>50057564.859999999</v>
      </c>
      <c r="E89" s="19">
        <f>Jan!D89</f>
        <v>49639975.630000003</v>
      </c>
      <c r="F89" s="19">
        <f t="shared" si="12"/>
        <v>101353247.21000001</v>
      </c>
      <c r="G89" s="78">
        <v>89456507.180000007</v>
      </c>
      <c r="H89" s="19">
        <f t="shared" si="13"/>
        <v>11896740.030000001</v>
      </c>
      <c r="I89" s="21">
        <f t="shared" si="14"/>
        <v>0.1329890960985316</v>
      </c>
      <c r="J89" s="1"/>
      <c r="K89" s="19">
        <f t="shared" si="15"/>
        <v>101770836.44</v>
      </c>
      <c r="L89" s="78">
        <v>87286731.74000001</v>
      </c>
      <c r="M89" s="19">
        <f t="shared" si="16"/>
        <v>14484104.699999988</v>
      </c>
      <c r="N89" s="21">
        <f t="shared" si="17"/>
        <v>0.1659370721216098</v>
      </c>
      <c r="O89" s="1"/>
      <c r="P89" s="1"/>
      <c r="Q89" s="55"/>
      <c r="R89" s="55"/>
      <c r="S89" s="55"/>
      <c r="T89" s="19"/>
      <c r="U89" s="19"/>
      <c r="V89" s="19"/>
      <c r="W89" s="19"/>
      <c r="X89" s="21"/>
      <c r="Y89" s="1"/>
      <c r="Z89" s="19"/>
      <c r="AA89" s="19"/>
      <c r="AB89" s="19"/>
      <c r="AC89" s="21"/>
      <c r="AD89" s="1"/>
      <c r="AE89" s="1"/>
      <c r="AF89" s="56"/>
      <c r="AG89" s="56"/>
      <c r="AH89" s="55"/>
      <c r="AI89" s="19"/>
      <c r="AJ89" s="19"/>
      <c r="AK89" s="19"/>
      <c r="AL89" s="19"/>
      <c r="AM89" s="21"/>
      <c r="AN89" s="1"/>
      <c r="AO89" s="19"/>
      <c r="AP89" s="19"/>
      <c r="AQ89" s="19"/>
      <c r="AR89" s="2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 t="s">
        <v>76</v>
      </c>
      <c r="B90" s="78">
        <v>8401029.709999999</v>
      </c>
      <c r="C90" s="78">
        <v>1652361.0200000014</v>
      </c>
      <c r="D90" s="78">
        <v>4977503.34</v>
      </c>
      <c r="E90" s="19">
        <f>Jan!D90</f>
        <v>4938986.8099999996</v>
      </c>
      <c r="F90" s="19">
        <f t="shared" si="12"/>
        <v>10014874.199999999</v>
      </c>
      <c r="G90" s="78">
        <v>8751910.0399999991</v>
      </c>
      <c r="H90" s="19">
        <f t="shared" si="13"/>
        <v>1262964.1600000001</v>
      </c>
      <c r="I90" s="21">
        <f t="shared" si="14"/>
        <v>0.14430726026978213</v>
      </c>
      <c r="J90" s="1"/>
      <c r="K90" s="19">
        <f t="shared" si="15"/>
        <v>10053390.73</v>
      </c>
      <c r="L90" s="78">
        <v>8540347.629999999</v>
      </c>
      <c r="M90" s="19">
        <f t="shared" si="16"/>
        <v>1513043.1000000015</v>
      </c>
      <c r="N90" s="21">
        <f t="shared" si="17"/>
        <v>0.1771641115269218</v>
      </c>
      <c r="O90" s="1"/>
      <c r="P90" s="1"/>
      <c r="Q90" s="55"/>
      <c r="R90" s="55"/>
      <c r="S90" s="55"/>
      <c r="T90" s="19"/>
      <c r="U90" s="19"/>
      <c r="V90" s="19"/>
      <c r="W90" s="19"/>
      <c r="X90" s="21"/>
      <c r="Y90" s="1"/>
      <c r="Z90" s="19"/>
      <c r="AA90" s="19"/>
      <c r="AB90" s="19"/>
      <c r="AC90" s="21"/>
      <c r="AD90" s="1"/>
      <c r="AE90" s="1"/>
      <c r="AF90" s="56"/>
      <c r="AG90" s="56"/>
      <c r="AH90" s="55"/>
      <c r="AI90" s="19"/>
      <c r="AJ90" s="19"/>
      <c r="AK90" s="19"/>
      <c r="AL90" s="19"/>
      <c r="AM90" s="21"/>
      <c r="AN90" s="1"/>
      <c r="AO90" s="19"/>
      <c r="AP90" s="19"/>
      <c r="AQ90" s="19"/>
      <c r="AR90" s="2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 t="s">
        <v>32</v>
      </c>
      <c r="B91" s="78">
        <v>9787211.8000000007</v>
      </c>
      <c r="C91" s="78">
        <v>1915675.4299999997</v>
      </c>
      <c r="D91" s="78">
        <v>5740215.0899999999</v>
      </c>
      <c r="E91" s="19">
        <f>Jan!D91</f>
        <v>5692179.3300000001</v>
      </c>
      <c r="F91" s="19">
        <f t="shared" si="12"/>
        <v>11654851.470000001</v>
      </c>
      <c r="G91" s="78">
        <v>10145440.77</v>
      </c>
      <c r="H91" s="19">
        <f t="shared" si="13"/>
        <v>1509410.7000000011</v>
      </c>
      <c r="I91" s="21">
        <f t="shared" si="14"/>
        <v>0.14877724233168044</v>
      </c>
      <c r="J91" s="1"/>
      <c r="K91" s="19">
        <f t="shared" si="15"/>
        <v>11702887.23</v>
      </c>
      <c r="L91" s="78">
        <v>9910413.5399999991</v>
      </c>
      <c r="M91" s="19">
        <f t="shared" si="16"/>
        <v>1792473.6900000013</v>
      </c>
      <c r="N91" s="21">
        <f t="shared" si="17"/>
        <v>0.18086769868535701</v>
      </c>
      <c r="O91" s="1"/>
      <c r="P91" s="1"/>
      <c r="Q91" s="55"/>
      <c r="R91" s="55"/>
      <c r="S91" s="55"/>
      <c r="T91" s="19"/>
      <c r="U91" s="19"/>
      <c r="V91" s="19"/>
      <c r="W91" s="19"/>
      <c r="X91" s="21"/>
      <c r="Y91" s="1"/>
      <c r="Z91" s="19"/>
      <c r="AA91" s="19"/>
      <c r="AB91" s="19"/>
      <c r="AC91" s="21"/>
      <c r="AD91" s="1"/>
      <c r="AE91" s="1"/>
      <c r="AF91" s="56"/>
      <c r="AG91" s="56"/>
      <c r="AH91" s="55"/>
      <c r="AI91" s="19"/>
      <c r="AJ91" s="19"/>
      <c r="AK91" s="19"/>
      <c r="AL91" s="19"/>
      <c r="AM91" s="21"/>
      <c r="AN91" s="1"/>
      <c r="AO91" s="19"/>
      <c r="AP91" s="19"/>
      <c r="AQ91" s="19"/>
      <c r="AR91" s="2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 t="s">
        <v>77</v>
      </c>
      <c r="B92" s="78">
        <v>25652573.440000001</v>
      </c>
      <c r="C92" s="78">
        <v>4944462.5500000007</v>
      </c>
      <c r="D92" s="78">
        <v>15065403.789999999</v>
      </c>
      <c r="E92" s="19">
        <f>Jan!D92</f>
        <v>14911607.51</v>
      </c>
      <c r="F92" s="19">
        <f t="shared" si="12"/>
        <v>30443239.710000001</v>
      </c>
      <c r="G92" s="78">
        <v>26067428.18</v>
      </c>
      <c r="H92" s="19">
        <f t="shared" si="13"/>
        <v>4375811.5300000012</v>
      </c>
      <c r="I92" s="21">
        <f t="shared" si="14"/>
        <v>0.16786510352246031</v>
      </c>
      <c r="J92" s="1"/>
      <c r="K92" s="19">
        <f t="shared" si="15"/>
        <v>30597035.990000002</v>
      </c>
      <c r="L92" s="78">
        <v>25435327.469999999</v>
      </c>
      <c r="M92" s="19">
        <f t="shared" si="16"/>
        <v>5161708.5200000033</v>
      </c>
      <c r="N92" s="21">
        <f t="shared" si="17"/>
        <v>0.20293462020837127</v>
      </c>
      <c r="O92" s="1"/>
      <c r="P92" s="1"/>
      <c r="Q92" s="55"/>
      <c r="R92" s="55"/>
      <c r="S92" s="55"/>
      <c r="T92" s="19"/>
      <c r="U92" s="19"/>
      <c r="V92" s="19"/>
      <c r="W92" s="19"/>
      <c r="X92" s="21"/>
      <c r="Y92" s="1"/>
      <c r="Z92" s="19"/>
      <c r="AA92" s="19"/>
      <c r="AB92" s="19"/>
      <c r="AC92" s="21"/>
      <c r="AD92" s="1"/>
      <c r="AE92" s="1"/>
      <c r="AF92" s="56"/>
      <c r="AG92" s="56"/>
      <c r="AH92" s="55"/>
      <c r="AI92" s="19"/>
      <c r="AJ92" s="19"/>
      <c r="AK92" s="19"/>
      <c r="AL92" s="19"/>
      <c r="AM92" s="21"/>
      <c r="AN92" s="1"/>
      <c r="AO92" s="19"/>
      <c r="AP92" s="19"/>
      <c r="AQ92" s="19"/>
      <c r="AR92" s="2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 t="s">
        <v>78</v>
      </c>
      <c r="B93" s="78">
        <v>5986714.0600000005</v>
      </c>
      <c r="C93" s="78">
        <v>1150247.6600000001</v>
      </c>
      <c r="D93" s="78">
        <v>3482548.01</v>
      </c>
      <c r="E93" s="19">
        <f>Jan!D93</f>
        <v>3486102.6</v>
      </c>
      <c r="F93" s="19">
        <f t="shared" si="12"/>
        <v>7140516.3100000005</v>
      </c>
      <c r="G93" s="78">
        <v>6116283.8399999999</v>
      </c>
      <c r="H93" s="19">
        <f t="shared" si="13"/>
        <v>1024232.4700000007</v>
      </c>
      <c r="I93" s="21">
        <f t="shared" si="14"/>
        <v>0.1674599310289695</v>
      </c>
      <c r="J93" s="1"/>
      <c r="K93" s="19">
        <f t="shared" si="15"/>
        <v>7136961.7200000007</v>
      </c>
      <c r="L93" s="78">
        <v>5973550.8300000001</v>
      </c>
      <c r="M93" s="19">
        <f t="shared" si="16"/>
        <v>1163410.8900000006</v>
      </c>
      <c r="N93" s="21">
        <f t="shared" si="17"/>
        <v>0.19476035663029601</v>
      </c>
      <c r="O93" s="1"/>
      <c r="P93" s="1"/>
      <c r="Q93" s="55"/>
      <c r="R93" s="55"/>
      <c r="S93" s="55"/>
      <c r="T93" s="19"/>
      <c r="U93" s="19"/>
      <c r="V93" s="19"/>
      <c r="W93" s="19"/>
      <c r="X93" s="21"/>
      <c r="Y93" s="1"/>
      <c r="Z93" s="19"/>
      <c r="AA93" s="19"/>
      <c r="AB93" s="19"/>
      <c r="AC93" s="21"/>
      <c r="AD93" s="1"/>
      <c r="AE93" s="1"/>
      <c r="AF93" s="56"/>
      <c r="AG93" s="56"/>
      <c r="AH93" s="55"/>
      <c r="AI93" s="19"/>
      <c r="AJ93" s="19"/>
      <c r="AK93" s="19"/>
      <c r="AL93" s="19"/>
      <c r="AM93" s="21"/>
      <c r="AN93" s="1"/>
      <c r="AO93" s="19"/>
      <c r="AP93" s="19"/>
      <c r="AQ93" s="19"/>
      <c r="AR93" s="2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 t="s">
        <v>79</v>
      </c>
      <c r="B94" s="78">
        <v>19129363.130000003</v>
      </c>
      <c r="C94" s="78">
        <v>3958763.7199999951</v>
      </c>
      <c r="D94" s="78">
        <v>11507719.550000001</v>
      </c>
      <c r="E94" s="19">
        <f>Jan!D94</f>
        <v>11394872.359999999</v>
      </c>
      <c r="F94" s="19">
        <f t="shared" ref="F94:F118" si="18">B94+C94-D94+E94</f>
        <v>22975279.659999996</v>
      </c>
      <c r="G94" s="78">
        <v>20964662.299999997</v>
      </c>
      <c r="H94" s="19">
        <f t="shared" ref="H94:H118" si="19">F94-G94</f>
        <v>2010617.3599999994</v>
      </c>
      <c r="I94" s="21">
        <f t="shared" ref="I94:I118" si="20">IF(ISERR(+F94/G94-1)," ",+F94/G94-1)</f>
        <v>9.5905067834076263E-2</v>
      </c>
      <c r="J94" s="1"/>
      <c r="K94" s="19">
        <f t="shared" ref="K94:K118" si="21">B94+C94</f>
        <v>23088126.849999998</v>
      </c>
      <c r="L94" s="78">
        <v>20474208.379999999</v>
      </c>
      <c r="M94" s="19">
        <f t="shared" ref="M94:M118" si="22">K94-L94</f>
        <v>2613918.4699999988</v>
      </c>
      <c r="N94" s="21">
        <f t="shared" ref="N94:N118" si="23">IF(ISERR(+K94/L94-1)," ",+K94/L94-1)</f>
        <v>0.12766884176842597</v>
      </c>
      <c r="O94" s="1"/>
      <c r="P94" s="1"/>
      <c r="Q94" s="55"/>
      <c r="R94" s="55"/>
      <c r="S94" s="55"/>
      <c r="T94" s="19"/>
      <c r="U94" s="19"/>
      <c r="V94" s="19"/>
      <c r="W94" s="19"/>
      <c r="X94" s="21"/>
      <c r="Y94" s="1"/>
      <c r="Z94" s="19"/>
      <c r="AA94" s="19"/>
      <c r="AB94" s="19"/>
      <c r="AC94" s="21"/>
      <c r="AD94" s="1"/>
      <c r="AE94" s="1"/>
      <c r="AF94" s="56"/>
      <c r="AG94" s="56"/>
      <c r="AH94" s="55"/>
      <c r="AI94" s="19"/>
      <c r="AJ94" s="19"/>
      <c r="AK94" s="19"/>
      <c r="AL94" s="19"/>
      <c r="AM94" s="21"/>
      <c r="AN94" s="1"/>
      <c r="AO94" s="19"/>
      <c r="AP94" s="19"/>
      <c r="AQ94" s="19"/>
      <c r="AR94" s="2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 t="s">
        <v>80</v>
      </c>
      <c r="B95" s="78">
        <v>1189404.33</v>
      </c>
      <c r="C95" s="78">
        <v>240982.8899999999</v>
      </c>
      <c r="D95" s="78">
        <v>703873.57</v>
      </c>
      <c r="E95" s="19">
        <f>Jan!D95</f>
        <v>696912.55</v>
      </c>
      <c r="F95" s="19">
        <f t="shared" si="18"/>
        <v>1423426.2000000002</v>
      </c>
      <c r="G95" s="78">
        <v>1203038.2599999998</v>
      </c>
      <c r="H95" s="19">
        <f t="shared" si="19"/>
        <v>220387.94000000041</v>
      </c>
      <c r="I95" s="21">
        <f t="shared" si="20"/>
        <v>0.18319279388504284</v>
      </c>
      <c r="J95" s="1"/>
      <c r="K95" s="19">
        <f t="shared" si="21"/>
        <v>1430387.22</v>
      </c>
      <c r="L95" s="78">
        <v>1174510.1399999999</v>
      </c>
      <c r="M95" s="19">
        <f t="shared" si="22"/>
        <v>255877.08000000007</v>
      </c>
      <c r="N95" s="21">
        <f t="shared" si="23"/>
        <v>0.21785855335399673</v>
      </c>
      <c r="O95" s="1"/>
      <c r="P95" s="1"/>
      <c r="Q95" s="55"/>
      <c r="R95" s="55"/>
      <c r="S95" s="55"/>
      <c r="T95" s="19"/>
      <c r="U95" s="19"/>
      <c r="V95" s="19"/>
      <c r="W95" s="19"/>
      <c r="X95" s="21"/>
      <c r="Y95" s="1"/>
      <c r="Z95" s="19"/>
      <c r="AA95" s="19"/>
      <c r="AB95" s="19"/>
      <c r="AC95" s="21"/>
      <c r="AD95" s="1"/>
      <c r="AE95" s="1"/>
      <c r="AF95" s="56"/>
      <c r="AG95" s="56"/>
      <c r="AH95" s="55"/>
      <c r="AI95" s="19"/>
      <c r="AJ95" s="19"/>
      <c r="AK95" s="19"/>
      <c r="AL95" s="19"/>
      <c r="AM95" s="21"/>
      <c r="AN95" s="1"/>
      <c r="AO95" s="19"/>
      <c r="AP95" s="19"/>
      <c r="AQ95" s="19"/>
      <c r="AR95" s="2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 t="s">
        <v>34</v>
      </c>
      <c r="B96" s="78">
        <v>3024189.2199999997</v>
      </c>
      <c r="C96" s="78">
        <v>613804.04999999981</v>
      </c>
      <c r="D96" s="78">
        <v>1746246.79</v>
      </c>
      <c r="E96" s="19">
        <f>Jan!D96</f>
        <v>1725044.26</v>
      </c>
      <c r="F96" s="19">
        <f t="shared" si="18"/>
        <v>3616790.7399999993</v>
      </c>
      <c r="G96" s="78">
        <v>3110967.87</v>
      </c>
      <c r="H96" s="19">
        <f t="shared" si="19"/>
        <v>505822.86999999918</v>
      </c>
      <c r="I96" s="21">
        <f t="shared" si="20"/>
        <v>0.16259340859087668</v>
      </c>
      <c r="J96" s="1"/>
      <c r="K96" s="19">
        <f t="shared" si="21"/>
        <v>3637993.2699999996</v>
      </c>
      <c r="L96" s="78">
        <v>3042221.81</v>
      </c>
      <c r="M96" s="19">
        <f t="shared" si="22"/>
        <v>595771.4599999995</v>
      </c>
      <c r="N96" s="21">
        <f t="shared" si="23"/>
        <v>0.19583432675476065</v>
      </c>
      <c r="O96" s="1"/>
      <c r="P96" s="1"/>
      <c r="Q96" s="55"/>
      <c r="R96" s="55"/>
      <c r="S96" s="55"/>
      <c r="T96" s="19"/>
      <c r="U96" s="19"/>
      <c r="V96" s="19"/>
      <c r="W96" s="19"/>
      <c r="X96" s="21"/>
      <c r="Y96" s="1"/>
      <c r="Z96" s="19"/>
      <c r="AA96" s="19"/>
      <c r="AB96" s="19"/>
      <c r="AC96" s="21"/>
      <c r="AD96" s="1"/>
      <c r="AE96" s="1"/>
      <c r="AF96" s="56"/>
      <c r="AG96" s="56"/>
      <c r="AH96" s="55"/>
      <c r="AI96" s="19"/>
      <c r="AJ96" s="19"/>
      <c r="AK96" s="19"/>
      <c r="AL96" s="19"/>
      <c r="AM96" s="21"/>
      <c r="AN96" s="1"/>
      <c r="AO96" s="19"/>
      <c r="AP96" s="19"/>
      <c r="AQ96" s="19"/>
      <c r="AR96" s="2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 t="s">
        <v>81</v>
      </c>
      <c r="B97" s="78">
        <v>2372920.6799999997</v>
      </c>
      <c r="C97" s="78">
        <v>447148.67000000039</v>
      </c>
      <c r="D97" s="78">
        <v>1372150.45</v>
      </c>
      <c r="E97" s="19">
        <f>Jan!D97</f>
        <v>1354791.06</v>
      </c>
      <c r="F97" s="19">
        <f t="shared" si="18"/>
        <v>2802709.96</v>
      </c>
      <c r="G97" s="78">
        <v>2438038.88</v>
      </c>
      <c r="H97" s="19">
        <f t="shared" si="19"/>
        <v>364671.08000000007</v>
      </c>
      <c r="I97" s="21">
        <f t="shared" si="20"/>
        <v>0.14957558018927086</v>
      </c>
      <c r="J97" s="1"/>
      <c r="K97" s="19">
        <f t="shared" si="21"/>
        <v>2820069.35</v>
      </c>
      <c r="L97" s="78">
        <v>2384430.62</v>
      </c>
      <c r="M97" s="19">
        <f t="shared" si="22"/>
        <v>435638.73</v>
      </c>
      <c r="N97" s="21">
        <f t="shared" si="23"/>
        <v>0.18270136541024629</v>
      </c>
      <c r="O97" s="1"/>
      <c r="P97" s="1"/>
      <c r="Q97" s="55"/>
      <c r="R97" s="55"/>
      <c r="S97" s="55"/>
      <c r="T97" s="19"/>
      <c r="U97" s="19"/>
      <c r="V97" s="19"/>
      <c r="W97" s="19"/>
      <c r="X97" s="21"/>
      <c r="Y97" s="1"/>
      <c r="Z97" s="19"/>
      <c r="AA97" s="19"/>
      <c r="AB97" s="19"/>
      <c r="AC97" s="21"/>
      <c r="AD97" s="1"/>
      <c r="AE97" s="1"/>
      <c r="AF97" s="56"/>
      <c r="AG97" s="56"/>
      <c r="AH97" s="55"/>
      <c r="AI97" s="19"/>
      <c r="AJ97" s="19"/>
      <c r="AK97" s="19"/>
      <c r="AL97" s="19"/>
      <c r="AM97" s="21"/>
      <c r="AN97" s="1"/>
      <c r="AO97" s="19"/>
      <c r="AP97" s="19"/>
      <c r="AQ97" s="19"/>
      <c r="AR97" s="2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 t="s">
        <v>82</v>
      </c>
      <c r="B98" s="78">
        <v>4214818.82</v>
      </c>
      <c r="C98" s="78">
        <v>832771.91999999993</v>
      </c>
      <c r="D98" s="78">
        <v>2496387.37</v>
      </c>
      <c r="E98" s="19">
        <f>Jan!D98</f>
        <v>2470777.2400000002</v>
      </c>
      <c r="F98" s="19">
        <f t="shared" si="18"/>
        <v>5021980.6100000003</v>
      </c>
      <c r="G98" s="78">
        <v>4588996.4499999993</v>
      </c>
      <c r="H98" s="19">
        <f t="shared" si="19"/>
        <v>432984.16000000108</v>
      </c>
      <c r="I98" s="21">
        <f t="shared" si="20"/>
        <v>9.4352690118119753E-2</v>
      </c>
      <c r="J98" s="1"/>
      <c r="K98" s="19">
        <f t="shared" si="21"/>
        <v>5047590.74</v>
      </c>
      <c r="L98" s="78">
        <v>4483277.43</v>
      </c>
      <c r="M98" s="19">
        <f t="shared" si="22"/>
        <v>564313.31000000052</v>
      </c>
      <c r="N98" s="21">
        <f t="shared" si="23"/>
        <v>0.12587070927707478</v>
      </c>
      <c r="O98" s="1"/>
      <c r="P98" s="1"/>
      <c r="Q98" s="55"/>
      <c r="R98" s="55"/>
      <c r="S98" s="55"/>
      <c r="T98" s="19"/>
      <c r="U98" s="19"/>
      <c r="V98" s="19"/>
      <c r="W98" s="19"/>
      <c r="X98" s="21"/>
      <c r="Y98" s="1"/>
      <c r="Z98" s="19"/>
      <c r="AA98" s="19"/>
      <c r="AB98" s="19"/>
      <c r="AC98" s="21"/>
      <c r="AD98" s="1"/>
      <c r="AE98" s="1"/>
      <c r="AF98" s="56"/>
      <c r="AG98" s="56"/>
      <c r="AH98" s="55"/>
      <c r="AI98" s="19"/>
      <c r="AJ98" s="19"/>
      <c r="AK98" s="19"/>
      <c r="AL98" s="19"/>
      <c r="AM98" s="21"/>
      <c r="AN98" s="1"/>
      <c r="AO98" s="19"/>
      <c r="AP98" s="19"/>
      <c r="AQ98" s="19"/>
      <c r="AR98" s="2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 t="s">
        <v>83</v>
      </c>
      <c r="B99" s="78">
        <v>6498615.7999999998</v>
      </c>
      <c r="C99" s="78">
        <v>1228131.4400000004</v>
      </c>
      <c r="D99" s="78">
        <v>3722521.96</v>
      </c>
      <c r="E99" s="19">
        <f>Jan!D99</f>
        <v>3680764.71</v>
      </c>
      <c r="F99" s="19">
        <f t="shared" si="18"/>
        <v>7684989.9900000002</v>
      </c>
      <c r="G99" s="78">
        <v>6515302.2400000002</v>
      </c>
      <c r="H99" s="19">
        <f t="shared" si="19"/>
        <v>1169687.75</v>
      </c>
      <c r="I99" s="21">
        <f t="shared" si="20"/>
        <v>0.17952931528161931</v>
      </c>
      <c r="J99" s="1"/>
      <c r="K99" s="19">
        <f t="shared" si="21"/>
        <v>7726747.2400000002</v>
      </c>
      <c r="L99" s="78">
        <v>6350013.1799999997</v>
      </c>
      <c r="M99" s="19">
        <f t="shared" si="22"/>
        <v>1376734.0600000005</v>
      </c>
      <c r="N99" s="21">
        <f t="shared" si="23"/>
        <v>0.21680806338105918</v>
      </c>
      <c r="O99" s="1"/>
      <c r="P99" s="1"/>
      <c r="Q99" s="55"/>
      <c r="R99" s="55"/>
      <c r="S99" s="55"/>
      <c r="T99" s="19"/>
      <c r="U99" s="19"/>
      <c r="V99" s="19"/>
      <c r="W99" s="19"/>
      <c r="X99" s="21"/>
      <c r="Y99" s="1"/>
      <c r="Z99" s="19"/>
      <c r="AA99" s="19"/>
      <c r="AB99" s="19"/>
      <c r="AC99" s="21"/>
      <c r="AD99" s="1"/>
      <c r="AE99" s="1"/>
      <c r="AF99" s="56"/>
      <c r="AG99" s="56"/>
      <c r="AH99" s="55"/>
      <c r="AI99" s="19"/>
      <c r="AJ99" s="19"/>
      <c r="AK99" s="19"/>
      <c r="AL99" s="19"/>
      <c r="AM99" s="21"/>
      <c r="AN99" s="1"/>
      <c r="AO99" s="19"/>
      <c r="AP99" s="19"/>
      <c r="AQ99" s="19"/>
      <c r="AR99" s="2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 t="s">
        <v>84</v>
      </c>
      <c r="B100" s="78">
        <v>15770680.140000001</v>
      </c>
      <c r="C100" s="78">
        <v>3351466.4099999964</v>
      </c>
      <c r="D100" s="78">
        <v>9228747.5800000001</v>
      </c>
      <c r="E100" s="19">
        <f>Jan!D100</f>
        <v>9153267.2799999993</v>
      </c>
      <c r="F100" s="19">
        <f t="shared" si="18"/>
        <v>19046666.249999996</v>
      </c>
      <c r="G100" s="78">
        <v>17071690.75</v>
      </c>
      <c r="H100" s="19">
        <f t="shared" si="19"/>
        <v>1974975.4999999963</v>
      </c>
      <c r="I100" s="21">
        <f t="shared" si="20"/>
        <v>0.11568716472912888</v>
      </c>
      <c r="J100" s="1"/>
      <c r="K100" s="19">
        <f t="shared" si="21"/>
        <v>19122146.549999997</v>
      </c>
      <c r="L100" s="78">
        <v>16675585.43</v>
      </c>
      <c r="M100" s="19">
        <f t="shared" si="22"/>
        <v>2446561.1199999973</v>
      </c>
      <c r="N100" s="21">
        <f t="shared" si="23"/>
        <v>0.1467151561347011</v>
      </c>
      <c r="O100" s="1"/>
      <c r="P100" s="1"/>
      <c r="Q100" s="55"/>
      <c r="R100" s="55"/>
      <c r="S100" s="55"/>
      <c r="T100" s="19"/>
      <c r="U100" s="19"/>
      <c r="V100" s="19"/>
      <c r="W100" s="19"/>
      <c r="X100" s="21"/>
      <c r="Y100" s="1"/>
      <c r="Z100" s="19"/>
      <c r="AA100" s="19"/>
      <c r="AB100" s="19"/>
      <c r="AC100" s="21"/>
      <c r="AD100" s="1"/>
      <c r="AE100" s="1"/>
      <c r="AF100" s="56"/>
      <c r="AG100" s="56"/>
      <c r="AH100" s="55"/>
      <c r="AI100" s="19"/>
      <c r="AJ100" s="19"/>
      <c r="AK100" s="19"/>
      <c r="AL100" s="19"/>
      <c r="AM100" s="21"/>
      <c r="AN100" s="1"/>
      <c r="AO100" s="19"/>
      <c r="AP100" s="19"/>
      <c r="AQ100" s="19"/>
      <c r="AR100" s="2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 t="s">
        <v>85</v>
      </c>
      <c r="B101" s="78">
        <v>4043994.27</v>
      </c>
      <c r="C101" s="78">
        <v>799789.01999999909</v>
      </c>
      <c r="D101" s="78">
        <v>2407951.0699999998</v>
      </c>
      <c r="E101" s="19">
        <f>Jan!D101</f>
        <v>2382542.5099999998</v>
      </c>
      <c r="F101" s="19">
        <f t="shared" si="18"/>
        <v>4818374.7299999986</v>
      </c>
      <c r="G101" s="78">
        <v>4303626.3499999996</v>
      </c>
      <c r="H101" s="19">
        <f t="shared" si="19"/>
        <v>514748.37999999896</v>
      </c>
      <c r="I101" s="21">
        <f t="shared" si="20"/>
        <v>0.11960805565752675</v>
      </c>
      <c r="J101" s="1"/>
      <c r="K101" s="19">
        <f t="shared" si="21"/>
        <v>4843783.2899999991</v>
      </c>
      <c r="L101" s="78">
        <v>4208093.62</v>
      </c>
      <c r="M101" s="19">
        <f t="shared" si="22"/>
        <v>635689.66999999899</v>
      </c>
      <c r="N101" s="21">
        <f t="shared" si="23"/>
        <v>0.15106357590970121</v>
      </c>
      <c r="O101" s="1"/>
      <c r="P101" s="1"/>
      <c r="Q101" s="55"/>
      <c r="R101" s="55"/>
      <c r="S101" s="55"/>
      <c r="T101" s="19"/>
      <c r="U101" s="19"/>
      <c r="V101" s="19"/>
      <c r="W101" s="19"/>
      <c r="X101" s="21"/>
      <c r="Y101" s="1"/>
      <c r="Z101" s="19"/>
      <c r="AA101" s="19"/>
      <c r="AB101" s="19"/>
      <c r="AC101" s="21"/>
      <c r="AD101" s="1"/>
      <c r="AE101" s="1"/>
      <c r="AF101" s="56"/>
      <c r="AG101" s="56"/>
      <c r="AH101" s="55"/>
      <c r="AI101" s="19"/>
      <c r="AJ101" s="19"/>
      <c r="AK101" s="19"/>
      <c r="AL101" s="19"/>
      <c r="AM101" s="21"/>
      <c r="AN101" s="1"/>
      <c r="AO101" s="19"/>
      <c r="AP101" s="19"/>
      <c r="AQ101" s="19"/>
      <c r="AR101" s="2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 t="s">
        <v>86</v>
      </c>
      <c r="B102" s="78">
        <v>8747998.8699999992</v>
      </c>
      <c r="C102" s="78">
        <v>1658570.4200000018</v>
      </c>
      <c r="D102" s="78">
        <v>5090811.05</v>
      </c>
      <c r="E102" s="19">
        <f>Jan!D102</f>
        <v>5035412.8499999996</v>
      </c>
      <c r="F102" s="19">
        <f t="shared" si="18"/>
        <v>10351171.09</v>
      </c>
      <c r="G102" s="78">
        <v>8925536.879999999</v>
      </c>
      <c r="H102" s="19">
        <f t="shared" si="19"/>
        <v>1425634.2100000009</v>
      </c>
      <c r="I102" s="21">
        <f t="shared" si="20"/>
        <v>0.15972531727413597</v>
      </c>
      <c r="J102" s="1"/>
      <c r="K102" s="19">
        <f t="shared" si="21"/>
        <v>10406569.290000001</v>
      </c>
      <c r="L102" s="78">
        <v>8709928.0399999991</v>
      </c>
      <c r="M102" s="19">
        <f t="shared" si="22"/>
        <v>1696641.2500000019</v>
      </c>
      <c r="N102" s="21">
        <f t="shared" si="23"/>
        <v>0.1947939457373522</v>
      </c>
      <c r="O102" s="1"/>
      <c r="P102" s="1"/>
      <c r="Q102" s="55"/>
      <c r="R102" s="55"/>
      <c r="S102" s="55"/>
      <c r="T102" s="19"/>
      <c r="U102" s="19"/>
      <c r="V102" s="19"/>
      <c r="W102" s="19"/>
      <c r="X102" s="21"/>
      <c r="Y102" s="1"/>
      <c r="Z102" s="19"/>
      <c r="AA102" s="19"/>
      <c r="AB102" s="19"/>
      <c r="AC102" s="21"/>
      <c r="AD102" s="1"/>
      <c r="AE102" s="1"/>
      <c r="AF102" s="56"/>
      <c r="AG102" s="56"/>
      <c r="AH102" s="55"/>
      <c r="AI102" s="19"/>
      <c r="AJ102" s="19"/>
      <c r="AK102" s="19"/>
      <c r="AL102" s="19"/>
      <c r="AM102" s="21"/>
      <c r="AN102" s="1"/>
      <c r="AO102" s="19"/>
      <c r="AP102" s="19"/>
      <c r="AQ102" s="19"/>
      <c r="AR102" s="2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 t="s">
        <v>87</v>
      </c>
      <c r="B103" s="78">
        <v>7059194.0199999996</v>
      </c>
      <c r="C103" s="78">
        <v>1359425.6900000013</v>
      </c>
      <c r="D103" s="78">
        <v>4145828.79</v>
      </c>
      <c r="E103" s="19">
        <f>Jan!D103</f>
        <v>4104635.7</v>
      </c>
      <c r="F103" s="19">
        <f t="shared" si="18"/>
        <v>8377426.620000001</v>
      </c>
      <c r="G103" s="78">
        <v>7195107.2599999998</v>
      </c>
      <c r="H103" s="19">
        <f t="shared" si="19"/>
        <v>1182319.3600000013</v>
      </c>
      <c r="I103" s="21">
        <f t="shared" si="20"/>
        <v>0.16432268724788979</v>
      </c>
      <c r="J103" s="1"/>
      <c r="K103" s="19">
        <f t="shared" si="21"/>
        <v>8418619.7100000009</v>
      </c>
      <c r="L103" s="78">
        <v>7014801.1899999995</v>
      </c>
      <c r="M103" s="19">
        <f t="shared" si="22"/>
        <v>1403818.5200000014</v>
      </c>
      <c r="N103" s="21">
        <f t="shared" si="23"/>
        <v>0.20012235300427683</v>
      </c>
      <c r="O103" s="1"/>
      <c r="P103" s="1"/>
      <c r="Q103" s="55"/>
      <c r="R103" s="55"/>
      <c r="S103" s="55"/>
      <c r="T103" s="19"/>
      <c r="U103" s="19"/>
      <c r="V103" s="19"/>
      <c r="W103" s="19"/>
      <c r="X103" s="21"/>
      <c r="Y103" s="1"/>
      <c r="Z103" s="19"/>
      <c r="AA103" s="19"/>
      <c r="AB103" s="19"/>
      <c r="AC103" s="21"/>
      <c r="AD103" s="1"/>
      <c r="AE103" s="1"/>
      <c r="AF103" s="56"/>
      <c r="AG103" s="56"/>
      <c r="AH103" s="55"/>
      <c r="AI103" s="19"/>
      <c r="AJ103" s="19"/>
      <c r="AK103" s="19"/>
      <c r="AL103" s="19"/>
      <c r="AM103" s="21"/>
      <c r="AN103" s="1"/>
      <c r="AO103" s="19"/>
      <c r="AP103" s="19"/>
      <c r="AQ103" s="19"/>
      <c r="AR103" s="2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 t="s">
        <v>88</v>
      </c>
      <c r="B104" s="78">
        <v>1015651.3500000001</v>
      </c>
      <c r="C104" s="78">
        <v>188035.90999999992</v>
      </c>
      <c r="D104" s="78">
        <v>583734.04</v>
      </c>
      <c r="E104" s="19">
        <f>Jan!D104</f>
        <v>576161.78</v>
      </c>
      <c r="F104" s="19">
        <f t="shared" si="18"/>
        <v>1196115</v>
      </c>
      <c r="G104" s="78">
        <v>987947.84999999986</v>
      </c>
      <c r="H104" s="19">
        <f t="shared" si="19"/>
        <v>208167.15000000014</v>
      </c>
      <c r="I104" s="21">
        <f t="shared" si="20"/>
        <v>0.21070661776327593</v>
      </c>
      <c r="J104" s="1"/>
      <c r="K104" s="19">
        <f t="shared" si="21"/>
        <v>1203687.26</v>
      </c>
      <c r="L104" s="78">
        <v>965009.17999999993</v>
      </c>
      <c r="M104" s="19">
        <f t="shared" si="22"/>
        <v>238678.08000000007</v>
      </c>
      <c r="N104" s="21">
        <f t="shared" si="23"/>
        <v>0.24733244506544505</v>
      </c>
      <c r="O104" s="1"/>
      <c r="P104" s="1"/>
      <c r="Q104" s="55"/>
      <c r="R104" s="55"/>
      <c r="S104" s="55"/>
      <c r="T104" s="19"/>
      <c r="U104" s="19"/>
      <c r="V104" s="19"/>
      <c r="W104" s="19"/>
      <c r="X104" s="21"/>
      <c r="Y104" s="1"/>
      <c r="Z104" s="19"/>
      <c r="AA104" s="19"/>
      <c r="AB104" s="19"/>
      <c r="AC104" s="21"/>
      <c r="AD104" s="1"/>
      <c r="AE104" s="1"/>
      <c r="AF104" s="56"/>
      <c r="AG104" s="56"/>
      <c r="AH104" s="55"/>
      <c r="AI104" s="19"/>
      <c r="AJ104" s="19"/>
      <c r="AK104" s="19"/>
      <c r="AL104" s="19"/>
      <c r="AM104" s="21"/>
      <c r="AN104" s="1"/>
      <c r="AO104" s="19"/>
      <c r="AP104" s="19"/>
      <c r="AQ104" s="19"/>
      <c r="AR104" s="2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 t="s">
        <v>89</v>
      </c>
      <c r="B105" s="78">
        <v>589622.80000000005</v>
      </c>
      <c r="C105" s="78">
        <v>114389.87999999989</v>
      </c>
      <c r="D105" s="78">
        <v>358641.19</v>
      </c>
      <c r="E105" s="19">
        <f>Jan!D105</f>
        <v>354380.45</v>
      </c>
      <c r="F105" s="19">
        <f t="shared" si="18"/>
        <v>699751.94</v>
      </c>
      <c r="G105" s="78">
        <v>651031.14</v>
      </c>
      <c r="H105" s="19">
        <f t="shared" si="19"/>
        <v>48720.79999999993</v>
      </c>
      <c r="I105" s="21">
        <f t="shared" si="20"/>
        <v>7.4836358826092297E-2</v>
      </c>
      <c r="J105" s="1"/>
      <c r="K105" s="19">
        <f t="shared" si="21"/>
        <v>704012.67999999993</v>
      </c>
      <c r="L105" s="78">
        <v>636156.78</v>
      </c>
      <c r="M105" s="19">
        <f t="shared" si="22"/>
        <v>67855.899999999907</v>
      </c>
      <c r="N105" s="21">
        <f t="shared" si="23"/>
        <v>0.10666537264603226</v>
      </c>
      <c r="O105" s="1"/>
      <c r="P105" s="1"/>
      <c r="Q105" s="55"/>
      <c r="R105" s="55"/>
      <c r="S105" s="55"/>
      <c r="T105" s="19"/>
      <c r="U105" s="19"/>
      <c r="V105" s="19"/>
      <c r="W105" s="19"/>
      <c r="X105" s="21"/>
      <c r="Y105" s="1"/>
      <c r="Z105" s="19"/>
      <c r="AA105" s="19"/>
      <c r="AB105" s="19"/>
      <c r="AC105" s="21"/>
      <c r="AD105" s="1"/>
      <c r="AE105" s="1"/>
      <c r="AF105" s="56"/>
      <c r="AG105" s="56"/>
      <c r="AH105" s="55"/>
      <c r="AI105" s="19"/>
      <c r="AJ105" s="19"/>
      <c r="AK105" s="19"/>
      <c r="AL105" s="19"/>
      <c r="AM105" s="21"/>
      <c r="AN105" s="1"/>
      <c r="AO105" s="19"/>
      <c r="AP105" s="19"/>
      <c r="AQ105" s="19"/>
      <c r="AR105" s="2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 t="s">
        <v>90</v>
      </c>
      <c r="B106" s="78">
        <v>1706315.32</v>
      </c>
      <c r="C106" s="78">
        <v>355618.2899999998</v>
      </c>
      <c r="D106" s="78">
        <v>1005923.25</v>
      </c>
      <c r="E106" s="19">
        <f>Jan!D106</f>
        <v>993719.79</v>
      </c>
      <c r="F106" s="19">
        <f t="shared" si="18"/>
        <v>2049730.15</v>
      </c>
      <c r="G106" s="78">
        <v>1706926.75</v>
      </c>
      <c r="H106" s="19">
        <f t="shared" si="19"/>
        <v>342803.39999999991</v>
      </c>
      <c r="I106" s="21">
        <f t="shared" si="20"/>
        <v>0.20083076206990125</v>
      </c>
      <c r="J106" s="1"/>
      <c r="K106" s="19">
        <f t="shared" si="21"/>
        <v>2061933.6099999999</v>
      </c>
      <c r="L106" s="78">
        <v>1670452.94</v>
      </c>
      <c r="M106" s="19">
        <f t="shared" si="22"/>
        <v>391480.66999999993</v>
      </c>
      <c r="N106" s="21">
        <f t="shared" si="23"/>
        <v>0.23435600047493699</v>
      </c>
      <c r="O106" s="1"/>
      <c r="P106" s="1"/>
      <c r="Q106" s="55"/>
      <c r="R106" s="55"/>
      <c r="S106" s="55"/>
      <c r="T106" s="19"/>
      <c r="U106" s="19"/>
      <c r="V106" s="19"/>
      <c r="W106" s="19"/>
      <c r="X106" s="21"/>
      <c r="Y106" s="1"/>
      <c r="Z106" s="19"/>
      <c r="AA106" s="19"/>
      <c r="AB106" s="19"/>
      <c r="AC106" s="21"/>
      <c r="AD106" s="1"/>
      <c r="AE106" s="1"/>
      <c r="AF106" s="56"/>
      <c r="AG106" s="56"/>
      <c r="AH106" s="55"/>
      <c r="AI106" s="19"/>
      <c r="AJ106" s="19"/>
      <c r="AK106" s="19"/>
      <c r="AL106" s="19"/>
      <c r="AM106" s="21"/>
      <c r="AN106" s="1"/>
      <c r="AO106" s="19"/>
      <c r="AP106" s="19"/>
      <c r="AQ106" s="19"/>
      <c r="AR106" s="2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 t="s">
        <v>91</v>
      </c>
      <c r="B107" s="78">
        <v>3730418.08</v>
      </c>
      <c r="C107" s="78">
        <v>736975.50999999978</v>
      </c>
      <c r="D107" s="78">
        <v>2199804.31</v>
      </c>
      <c r="E107" s="19">
        <f>Jan!D107</f>
        <v>2174043.39</v>
      </c>
      <c r="F107" s="19">
        <f t="shared" si="18"/>
        <v>4441632.67</v>
      </c>
      <c r="G107" s="78">
        <v>3826923.02</v>
      </c>
      <c r="H107" s="19">
        <f t="shared" si="19"/>
        <v>614709.64999999991</v>
      </c>
      <c r="I107" s="21">
        <f t="shared" si="20"/>
        <v>0.1606276496254162</v>
      </c>
      <c r="J107" s="1"/>
      <c r="K107" s="19">
        <f t="shared" si="21"/>
        <v>4467393.59</v>
      </c>
      <c r="L107" s="78">
        <v>3741535.98</v>
      </c>
      <c r="M107" s="19">
        <f t="shared" si="22"/>
        <v>725857.60999999987</v>
      </c>
      <c r="N107" s="21">
        <f t="shared" si="23"/>
        <v>0.19399990107805931</v>
      </c>
      <c r="O107" s="1"/>
      <c r="P107" s="1"/>
      <c r="Q107" s="55"/>
      <c r="R107" s="55"/>
      <c r="S107" s="55"/>
      <c r="T107" s="19"/>
      <c r="U107" s="19"/>
      <c r="V107" s="19"/>
      <c r="W107" s="19"/>
      <c r="X107" s="21"/>
      <c r="Y107" s="1"/>
      <c r="Z107" s="19"/>
      <c r="AA107" s="19"/>
      <c r="AB107" s="19"/>
      <c r="AC107" s="21"/>
      <c r="AD107" s="1"/>
      <c r="AE107" s="1"/>
      <c r="AF107" s="56"/>
      <c r="AG107" s="56"/>
      <c r="AH107" s="55"/>
      <c r="AI107" s="19"/>
      <c r="AJ107" s="19"/>
      <c r="AK107" s="19"/>
      <c r="AL107" s="19"/>
      <c r="AM107" s="21"/>
      <c r="AN107" s="1"/>
      <c r="AO107" s="19"/>
      <c r="AP107" s="19"/>
      <c r="AQ107" s="19"/>
      <c r="AR107" s="2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 t="s">
        <v>92</v>
      </c>
      <c r="B108" s="78">
        <v>98614019.510000005</v>
      </c>
      <c r="C108" s="78">
        <v>19137390.480000004</v>
      </c>
      <c r="D108" s="78">
        <v>58323600.299999997</v>
      </c>
      <c r="E108" s="19">
        <f>Jan!D108</f>
        <v>57847433.409999996</v>
      </c>
      <c r="F108" s="19">
        <f t="shared" si="18"/>
        <v>117275243.10000001</v>
      </c>
      <c r="G108" s="78">
        <v>101754827.24000001</v>
      </c>
      <c r="H108" s="19">
        <f t="shared" si="19"/>
        <v>15520415.859999999</v>
      </c>
      <c r="I108" s="21">
        <f t="shared" si="20"/>
        <v>0.15252756336948403</v>
      </c>
      <c r="J108" s="1"/>
      <c r="K108" s="19">
        <f t="shared" si="21"/>
        <v>117751409.99000001</v>
      </c>
      <c r="L108" s="78">
        <v>99316983.850000009</v>
      </c>
      <c r="M108" s="19">
        <f t="shared" si="22"/>
        <v>18434426.140000001</v>
      </c>
      <c r="N108" s="21">
        <f t="shared" si="23"/>
        <v>0.18561202148307077</v>
      </c>
      <c r="O108" s="1"/>
      <c r="P108" s="1"/>
      <c r="Q108" s="55"/>
      <c r="R108" s="55"/>
      <c r="S108" s="55"/>
      <c r="T108" s="19"/>
      <c r="U108" s="19"/>
      <c r="V108" s="19"/>
      <c r="W108" s="19"/>
      <c r="X108" s="21"/>
      <c r="Y108" s="1"/>
      <c r="Z108" s="19"/>
      <c r="AA108" s="19"/>
      <c r="AB108" s="19"/>
      <c r="AC108" s="21"/>
      <c r="AD108" s="1"/>
      <c r="AE108" s="1"/>
      <c r="AF108" s="56"/>
      <c r="AG108" s="56"/>
      <c r="AH108" s="55"/>
      <c r="AI108" s="19"/>
      <c r="AJ108" s="19"/>
      <c r="AK108" s="19"/>
      <c r="AL108" s="19"/>
      <c r="AM108" s="21"/>
      <c r="AN108" s="1"/>
      <c r="AO108" s="19"/>
      <c r="AP108" s="19"/>
      <c r="AQ108" s="19"/>
      <c r="AR108" s="2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 t="s">
        <v>93</v>
      </c>
      <c r="B109" s="78">
        <v>3023209.92</v>
      </c>
      <c r="C109" s="78">
        <v>607293.09000000032</v>
      </c>
      <c r="D109" s="78">
        <v>1777256.62</v>
      </c>
      <c r="E109" s="19">
        <f>Jan!D109</f>
        <v>1756337.19</v>
      </c>
      <c r="F109" s="19">
        <f t="shared" si="18"/>
        <v>3609583.58</v>
      </c>
      <c r="G109" s="78">
        <v>3161625.9800000004</v>
      </c>
      <c r="H109" s="19">
        <f t="shared" si="19"/>
        <v>447957.59999999963</v>
      </c>
      <c r="I109" s="21">
        <f t="shared" si="20"/>
        <v>0.1416858296438972</v>
      </c>
      <c r="J109" s="1"/>
      <c r="K109" s="19">
        <f t="shared" si="21"/>
        <v>3630503.0100000002</v>
      </c>
      <c r="L109" s="78">
        <v>3091309.33</v>
      </c>
      <c r="M109" s="19">
        <f t="shared" si="22"/>
        <v>539193.68000000017</v>
      </c>
      <c r="N109" s="21">
        <f t="shared" si="23"/>
        <v>0.17442242831130716</v>
      </c>
      <c r="O109" s="1"/>
      <c r="P109" s="1"/>
      <c r="Q109" s="55"/>
      <c r="R109" s="55"/>
      <c r="S109" s="55"/>
      <c r="T109" s="19"/>
      <c r="U109" s="19"/>
      <c r="V109" s="19"/>
      <c r="W109" s="19"/>
      <c r="X109" s="21"/>
      <c r="Y109" s="1"/>
      <c r="Z109" s="19"/>
      <c r="AA109" s="19"/>
      <c r="AB109" s="19"/>
      <c r="AC109" s="21"/>
      <c r="AD109" s="1"/>
      <c r="AE109" s="1"/>
      <c r="AF109" s="56"/>
      <c r="AG109" s="56"/>
      <c r="AH109" s="55"/>
      <c r="AI109" s="19"/>
      <c r="AJ109" s="19"/>
      <c r="AK109" s="19"/>
      <c r="AL109" s="19"/>
      <c r="AM109" s="21"/>
      <c r="AN109" s="1"/>
      <c r="AO109" s="19"/>
      <c r="AP109" s="19"/>
      <c r="AQ109" s="19"/>
      <c r="AR109" s="2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 t="s">
        <v>94</v>
      </c>
      <c r="B110" s="78">
        <v>1798458.5999999999</v>
      </c>
      <c r="C110" s="78">
        <v>343523.23000000021</v>
      </c>
      <c r="D110" s="78">
        <v>976918.67</v>
      </c>
      <c r="E110" s="19">
        <f>Jan!D110</f>
        <v>963914.09</v>
      </c>
      <c r="F110" s="19">
        <f t="shared" si="18"/>
        <v>2128977.25</v>
      </c>
      <c r="G110" s="78">
        <v>1721795.63</v>
      </c>
      <c r="H110" s="19">
        <f t="shared" si="19"/>
        <v>407181.62000000011</v>
      </c>
      <c r="I110" s="21">
        <f t="shared" si="20"/>
        <v>0.23648661484870903</v>
      </c>
      <c r="J110" s="1"/>
      <c r="K110" s="19">
        <f t="shared" si="21"/>
        <v>2141981.83</v>
      </c>
      <c r="L110" s="78">
        <v>1685149.7599999998</v>
      </c>
      <c r="M110" s="19">
        <f t="shared" si="22"/>
        <v>456832.0700000003</v>
      </c>
      <c r="N110" s="21">
        <f t="shared" si="23"/>
        <v>0.27109286120659104</v>
      </c>
      <c r="O110" s="1"/>
      <c r="P110" s="1"/>
      <c r="Q110" s="55"/>
      <c r="R110" s="55"/>
      <c r="S110" s="55"/>
      <c r="T110" s="19"/>
      <c r="U110" s="19"/>
      <c r="V110" s="19"/>
      <c r="W110" s="19"/>
      <c r="X110" s="21"/>
      <c r="Y110" s="1"/>
      <c r="Z110" s="19"/>
      <c r="AA110" s="19"/>
      <c r="AB110" s="19"/>
      <c r="AC110" s="21"/>
      <c r="AD110" s="1"/>
      <c r="AE110" s="1"/>
      <c r="AF110" s="56"/>
      <c r="AG110" s="56"/>
      <c r="AH110" s="55"/>
      <c r="AI110" s="19"/>
      <c r="AJ110" s="19"/>
      <c r="AK110" s="19"/>
      <c r="AL110" s="19"/>
      <c r="AM110" s="21"/>
      <c r="AN110" s="1"/>
      <c r="AO110" s="19"/>
      <c r="AP110" s="19"/>
      <c r="AQ110" s="19"/>
      <c r="AR110" s="2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 t="s">
        <v>95</v>
      </c>
      <c r="B111" s="78">
        <v>3507842.36</v>
      </c>
      <c r="C111" s="78">
        <v>684045.5400000005</v>
      </c>
      <c r="D111" s="78">
        <v>2043039.6</v>
      </c>
      <c r="E111" s="19">
        <f>Jan!D111</f>
        <v>2020064.19</v>
      </c>
      <c r="F111" s="19">
        <f t="shared" si="18"/>
        <v>4168912.49</v>
      </c>
      <c r="G111" s="78">
        <v>3564052.94</v>
      </c>
      <c r="H111" s="19">
        <f t="shared" si="19"/>
        <v>604859.55000000028</v>
      </c>
      <c r="I111" s="21">
        <f t="shared" si="20"/>
        <v>0.16971115754526367</v>
      </c>
      <c r="J111" s="1"/>
      <c r="K111" s="19">
        <f t="shared" si="21"/>
        <v>4191887.9000000004</v>
      </c>
      <c r="L111" s="78">
        <v>3478783.13</v>
      </c>
      <c r="M111" s="19">
        <f t="shared" si="22"/>
        <v>713104.77000000048</v>
      </c>
      <c r="N111" s="21">
        <f t="shared" si="23"/>
        <v>0.20498684262620315</v>
      </c>
      <c r="O111" s="1"/>
      <c r="P111" s="1"/>
      <c r="Q111" s="55"/>
      <c r="R111" s="55"/>
      <c r="S111" s="55"/>
      <c r="T111" s="19"/>
      <c r="U111" s="19"/>
      <c r="V111" s="19"/>
      <c r="W111" s="19"/>
      <c r="X111" s="21"/>
      <c r="Y111" s="1"/>
      <c r="Z111" s="19"/>
      <c r="AA111" s="19"/>
      <c r="AB111" s="19"/>
      <c r="AC111" s="21"/>
      <c r="AD111" s="1"/>
      <c r="AE111" s="1"/>
      <c r="AF111" s="56"/>
      <c r="AG111" s="56"/>
      <c r="AH111" s="55"/>
      <c r="AI111" s="19"/>
      <c r="AJ111" s="19"/>
      <c r="AK111" s="19"/>
      <c r="AL111" s="19"/>
      <c r="AM111" s="21"/>
      <c r="AN111" s="1"/>
      <c r="AO111" s="19"/>
      <c r="AP111" s="19"/>
      <c r="AQ111" s="19"/>
      <c r="AR111" s="2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 t="s">
        <v>96</v>
      </c>
      <c r="B112" s="78">
        <v>8233307.8000000007</v>
      </c>
      <c r="C112" s="78">
        <v>1855581.2599999998</v>
      </c>
      <c r="D112" s="78">
        <v>4780387.9400000004</v>
      </c>
      <c r="E112" s="19">
        <f>Jan!D112</f>
        <v>4729635.29</v>
      </c>
      <c r="F112" s="19">
        <f t="shared" si="18"/>
        <v>10038136.41</v>
      </c>
      <c r="G112" s="78">
        <v>8219493.4499999993</v>
      </c>
      <c r="H112" s="19">
        <f t="shared" si="19"/>
        <v>1818642.9600000009</v>
      </c>
      <c r="I112" s="21">
        <f t="shared" si="20"/>
        <v>0.22125973711920177</v>
      </c>
      <c r="J112" s="1"/>
      <c r="K112" s="19">
        <f t="shared" si="21"/>
        <v>10088889.060000001</v>
      </c>
      <c r="L112" s="78">
        <v>8022442.4699999988</v>
      </c>
      <c r="M112" s="19">
        <f t="shared" si="22"/>
        <v>2066446.5900000017</v>
      </c>
      <c r="N112" s="21">
        <f t="shared" si="23"/>
        <v>0.25758322327988004</v>
      </c>
      <c r="O112" s="1"/>
      <c r="P112" s="1"/>
      <c r="Q112" s="55"/>
      <c r="R112" s="55"/>
      <c r="S112" s="55"/>
      <c r="T112" s="19"/>
      <c r="U112" s="19"/>
      <c r="V112" s="19"/>
      <c r="W112" s="19"/>
      <c r="X112" s="21"/>
      <c r="Y112" s="1"/>
      <c r="Z112" s="19"/>
      <c r="AA112" s="19"/>
      <c r="AB112" s="19"/>
      <c r="AC112" s="21"/>
      <c r="AD112" s="1"/>
      <c r="AE112" s="1"/>
      <c r="AF112" s="56"/>
      <c r="AG112" s="56"/>
      <c r="AH112" s="55"/>
      <c r="AI112" s="19"/>
      <c r="AJ112" s="19"/>
      <c r="AK112" s="19"/>
      <c r="AL112" s="19"/>
      <c r="AM112" s="21"/>
      <c r="AN112" s="1"/>
      <c r="AO112" s="19"/>
      <c r="AP112" s="19"/>
      <c r="AQ112" s="19"/>
      <c r="AR112" s="2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 t="s">
        <v>97</v>
      </c>
      <c r="B113" s="78">
        <v>3283816.88</v>
      </c>
      <c r="C113" s="78">
        <v>645384.73</v>
      </c>
      <c r="D113" s="78">
        <v>1896588.63</v>
      </c>
      <c r="E113" s="19">
        <f>Jan!D113</f>
        <v>1876976.83</v>
      </c>
      <c r="F113" s="19">
        <f t="shared" si="18"/>
        <v>3909589.81</v>
      </c>
      <c r="G113" s="78">
        <v>3186981.63</v>
      </c>
      <c r="H113" s="19">
        <f t="shared" si="19"/>
        <v>722608.18000000017</v>
      </c>
      <c r="I113" s="21">
        <f t="shared" si="20"/>
        <v>0.2267374788727603</v>
      </c>
      <c r="J113" s="1"/>
      <c r="K113" s="19">
        <f t="shared" si="21"/>
        <v>3929201.61</v>
      </c>
      <c r="L113" s="78">
        <v>3108052.01</v>
      </c>
      <c r="M113" s="19">
        <f t="shared" si="22"/>
        <v>821149.60000000009</v>
      </c>
      <c r="N113" s="21">
        <f t="shared" si="23"/>
        <v>0.26420072680830087</v>
      </c>
      <c r="O113" s="1"/>
      <c r="P113" s="1"/>
      <c r="Q113" s="55"/>
      <c r="R113" s="55"/>
      <c r="S113" s="55"/>
      <c r="T113" s="19"/>
      <c r="U113" s="19"/>
      <c r="V113" s="19"/>
      <c r="W113" s="19"/>
      <c r="X113" s="21"/>
      <c r="Y113" s="1"/>
      <c r="Z113" s="19"/>
      <c r="AA113" s="19"/>
      <c r="AB113" s="19"/>
      <c r="AC113" s="21"/>
      <c r="AD113" s="1"/>
      <c r="AE113" s="1"/>
      <c r="AF113" s="56"/>
      <c r="AG113" s="56"/>
      <c r="AH113" s="55"/>
      <c r="AI113" s="19"/>
      <c r="AJ113" s="19"/>
      <c r="AK113" s="19"/>
      <c r="AL113" s="19"/>
      <c r="AM113" s="21"/>
      <c r="AN113" s="1"/>
      <c r="AO113" s="19"/>
      <c r="AP113" s="19"/>
      <c r="AQ113" s="19"/>
      <c r="AR113" s="2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 t="s">
        <v>98</v>
      </c>
      <c r="B114" s="78">
        <v>1505752.99</v>
      </c>
      <c r="C114" s="78">
        <v>294138.94999999995</v>
      </c>
      <c r="D114" s="78">
        <v>835411.2</v>
      </c>
      <c r="E114" s="19">
        <f>Jan!D114</f>
        <v>824355.18</v>
      </c>
      <c r="F114" s="19">
        <f t="shared" si="18"/>
        <v>1788835.92</v>
      </c>
      <c r="G114" s="78">
        <v>1565591.5500000003</v>
      </c>
      <c r="H114" s="19">
        <f t="shared" si="19"/>
        <v>223244.36999999965</v>
      </c>
      <c r="I114" s="21">
        <f t="shared" si="20"/>
        <v>0.14259426093606575</v>
      </c>
      <c r="J114" s="1"/>
      <c r="K114" s="19">
        <f t="shared" si="21"/>
        <v>1799891.94</v>
      </c>
      <c r="L114" s="78">
        <v>1530776.2000000002</v>
      </c>
      <c r="M114" s="19">
        <f t="shared" si="22"/>
        <v>269115.73999999976</v>
      </c>
      <c r="N114" s="21">
        <f t="shared" si="23"/>
        <v>0.17580345186971136</v>
      </c>
      <c r="O114" s="1"/>
      <c r="P114" s="1"/>
      <c r="Q114" s="55"/>
      <c r="R114" s="55"/>
      <c r="S114" s="55"/>
      <c r="T114" s="19"/>
      <c r="U114" s="19"/>
      <c r="V114" s="19"/>
      <c r="W114" s="19"/>
      <c r="X114" s="21"/>
      <c r="Y114" s="1"/>
      <c r="Z114" s="19"/>
      <c r="AA114" s="19"/>
      <c r="AB114" s="19"/>
      <c r="AC114" s="21"/>
      <c r="AD114" s="1"/>
      <c r="AE114" s="1"/>
      <c r="AF114" s="56"/>
      <c r="AG114" s="56"/>
      <c r="AH114" s="55"/>
      <c r="AI114" s="19"/>
      <c r="AJ114" s="19"/>
      <c r="AK114" s="19"/>
      <c r="AL114" s="19"/>
      <c r="AM114" s="21"/>
      <c r="AN114" s="1"/>
      <c r="AO114" s="19"/>
      <c r="AP114" s="19"/>
      <c r="AQ114" s="19"/>
      <c r="AR114" s="2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 t="s">
        <v>99</v>
      </c>
      <c r="B115" s="78">
        <v>3248988.6100000003</v>
      </c>
      <c r="C115" s="78">
        <v>591238.99999999907</v>
      </c>
      <c r="D115" s="78">
        <v>1825342.69</v>
      </c>
      <c r="E115" s="19">
        <f>Jan!D115</f>
        <v>1805175.68</v>
      </c>
      <c r="F115" s="19">
        <f t="shared" si="18"/>
        <v>3820060.5999999996</v>
      </c>
      <c r="G115" s="78">
        <v>3256792.7699999996</v>
      </c>
      <c r="H115" s="19">
        <f t="shared" si="19"/>
        <v>563267.83000000007</v>
      </c>
      <c r="I115" s="21">
        <f t="shared" si="20"/>
        <v>0.17295169505058805</v>
      </c>
      <c r="J115" s="1"/>
      <c r="K115" s="19">
        <f t="shared" si="21"/>
        <v>3840227.6099999994</v>
      </c>
      <c r="L115" s="78">
        <v>3187654.73</v>
      </c>
      <c r="M115" s="19">
        <f t="shared" si="22"/>
        <v>652572.87999999942</v>
      </c>
      <c r="N115" s="21">
        <f t="shared" si="23"/>
        <v>0.20471880905370177</v>
      </c>
      <c r="O115" s="1"/>
      <c r="P115" s="1"/>
      <c r="Q115" s="55"/>
      <c r="R115" s="55"/>
      <c r="S115" s="55"/>
      <c r="T115" s="19"/>
      <c r="U115" s="19"/>
      <c r="V115" s="19"/>
      <c r="W115" s="19"/>
      <c r="X115" s="21"/>
      <c r="Y115" s="1"/>
      <c r="Z115" s="19"/>
      <c r="AA115" s="19"/>
      <c r="AB115" s="19"/>
      <c r="AC115" s="21"/>
      <c r="AD115" s="1"/>
      <c r="AE115" s="1"/>
      <c r="AF115" s="56"/>
      <c r="AG115" s="56"/>
      <c r="AH115" s="55"/>
      <c r="AI115" s="19"/>
      <c r="AJ115" s="19"/>
      <c r="AK115" s="19"/>
      <c r="AL115" s="19"/>
      <c r="AM115" s="21"/>
      <c r="AN115" s="1"/>
      <c r="AO115" s="19"/>
      <c r="AP115" s="19"/>
      <c r="AQ115" s="19"/>
      <c r="AR115" s="2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 t="s">
        <v>100</v>
      </c>
      <c r="B116" s="78">
        <v>48486440.629999995</v>
      </c>
      <c r="C116" s="78">
        <v>9943989.6900000125</v>
      </c>
      <c r="D116" s="78">
        <v>28822132.859999999</v>
      </c>
      <c r="E116" s="19">
        <f>Jan!D116</f>
        <v>28623541.399999999</v>
      </c>
      <c r="F116" s="19">
        <f t="shared" si="18"/>
        <v>58231838.860000007</v>
      </c>
      <c r="G116" s="78">
        <v>51869484.849999994</v>
      </c>
      <c r="H116" s="19">
        <f t="shared" si="19"/>
        <v>6362354.0100000128</v>
      </c>
      <c r="I116" s="21">
        <f t="shared" si="20"/>
        <v>0.12266082897100561</v>
      </c>
      <c r="J116" s="1"/>
      <c r="K116" s="19">
        <f t="shared" si="21"/>
        <v>58430430.320000008</v>
      </c>
      <c r="L116" s="78">
        <v>50614261.229999997</v>
      </c>
      <c r="M116" s="19">
        <f t="shared" si="22"/>
        <v>7816169.090000011</v>
      </c>
      <c r="N116" s="21">
        <f t="shared" si="23"/>
        <v>0.15442622099099657</v>
      </c>
      <c r="O116" s="1"/>
      <c r="P116" s="1"/>
      <c r="Q116" s="55"/>
      <c r="R116" s="55"/>
      <c r="S116" s="55"/>
      <c r="T116" s="19"/>
      <c r="U116" s="19"/>
      <c r="V116" s="19"/>
      <c r="W116" s="19"/>
      <c r="X116" s="21"/>
      <c r="Y116" s="1"/>
      <c r="Z116" s="19"/>
      <c r="AA116" s="19"/>
      <c r="AB116" s="19"/>
      <c r="AC116" s="21"/>
      <c r="AD116" s="1"/>
      <c r="AE116" s="1"/>
      <c r="AF116" s="56"/>
      <c r="AG116" s="56"/>
      <c r="AH116" s="55"/>
      <c r="AI116" s="19"/>
      <c r="AJ116" s="19"/>
      <c r="AK116" s="19"/>
      <c r="AL116" s="19"/>
      <c r="AM116" s="21"/>
      <c r="AN116" s="1"/>
      <c r="AO116" s="19"/>
      <c r="AP116" s="19"/>
      <c r="AQ116" s="19"/>
      <c r="AR116" s="2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 t="s">
        <v>101</v>
      </c>
      <c r="B117" s="78">
        <v>1187124.6499999999</v>
      </c>
      <c r="C117" s="78">
        <v>225074.00000000023</v>
      </c>
      <c r="D117" s="78">
        <v>673975.02</v>
      </c>
      <c r="E117" s="19">
        <f>Jan!D117</f>
        <v>665884.75</v>
      </c>
      <c r="F117" s="19">
        <f t="shared" si="18"/>
        <v>1404108.3800000001</v>
      </c>
      <c r="G117" s="78">
        <v>1101577.98</v>
      </c>
      <c r="H117" s="19">
        <f t="shared" si="19"/>
        <v>302530.40000000014</v>
      </c>
      <c r="I117" s="21">
        <f t="shared" si="20"/>
        <v>0.27463366687849011</v>
      </c>
      <c r="J117" s="1"/>
      <c r="K117" s="19">
        <f t="shared" si="21"/>
        <v>1412198.6500000001</v>
      </c>
      <c r="L117" s="78">
        <v>1074853.8900000001</v>
      </c>
      <c r="M117" s="19">
        <f t="shared" si="22"/>
        <v>337344.76</v>
      </c>
      <c r="N117" s="21">
        <f t="shared" si="23"/>
        <v>0.31385173662998977</v>
      </c>
      <c r="O117" s="1"/>
      <c r="P117" s="1"/>
      <c r="Q117" s="55"/>
      <c r="R117" s="55"/>
      <c r="S117" s="55"/>
      <c r="T117" s="19"/>
      <c r="U117" s="19"/>
      <c r="V117" s="19"/>
      <c r="W117" s="19"/>
      <c r="X117" s="21"/>
      <c r="Y117" s="1"/>
      <c r="Z117" s="19"/>
      <c r="AA117" s="19"/>
      <c r="AB117" s="19"/>
      <c r="AC117" s="21"/>
      <c r="AD117" s="1"/>
      <c r="AE117" s="1"/>
      <c r="AF117" s="56"/>
      <c r="AG117" s="56"/>
      <c r="AH117" s="55"/>
      <c r="AI117" s="19"/>
      <c r="AJ117" s="19"/>
      <c r="AK117" s="19"/>
      <c r="AL117" s="19"/>
      <c r="AM117" s="21"/>
      <c r="AN117" s="1"/>
      <c r="AO117" s="19"/>
      <c r="AP117" s="19"/>
      <c r="AQ117" s="19"/>
      <c r="AR117" s="2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 t="s">
        <v>102</v>
      </c>
      <c r="B118" s="78">
        <v>744563.06</v>
      </c>
      <c r="C118" s="78">
        <v>143579.73999999987</v>
      </c>
      <c r="D118" s="78">
        <v>427493.18</v>
      </c>
      <c r="E118" s="19">
        <f>Jan!D118</f>
        <v>423156.68</v>
      </c>
      <c r="F118" s="19">
        <f t="shared" si="18"/>
        <v>883806.29999999993</v>
      </c>
      <c r="G118" s="78">
        <v>795188.96</v>
      </c>
      <c r="H118" s="19">
        <f t="shared" si="19"/>
        <v>88617.339999999967</v>
      </c>
      <c r="I118" s="21">
        <f t="shared" si="20"/>
        <v>0.11144186408221768</v>
      </c>
      <c r="J118" s="1"/>
      <c r="K118" s="19">
        <f t="shared" si="21"/>
        <v>888142.79999999993</v>
      </c>
      <c r="L118" s="78">
        <v>777732.04</v>
      </c>
      <c r="M118" s="19">
        <f t="shared" si="22"/>
        <v>110410.75999999989</v>
      </c>
      <c r="N118" s="21">
        <f t="shared" si="23"/>
        <v>0.14196503978413944</v>
      </c>
      <c r="O118" s="1"/>
      <c r="P118" s="1"/>
      <c r="Q118" s="55"/>
      <c r="R118" s="55"/>
      <c r="S118" s="55"/>
      <c r="T118" s="19"/>
      <c r="U118" s="19"/>
      <c r="V118" s="19"/>
      <c r="W118" s="19"/>
      <c r="X118" s="21"/>
      <c r="Y118" s="1"/>
      <c r="Z118" s="19"/>
      <c r="AA118" s="19"/>
      <c r="AB118" s="19"/>
      <c r="AC118" s="21"/>
      <c r="AD118" s="1"/>
      <c r="AE118" s="1"/>
      <c r="AF118" s="56"/>
      <c r="AG118" s="56"/>
      <c r="AH118" s="55"/>
      <c r="AI118" s="19"/>
      <c r="AJ118" s="19"/>
      <c r="AK118" s="19"/>
      <c r="AL118" s="19"/>
      <c r="AM118" s="21"/>
      <c r="AN118" s="1"/>
      <c r="AO118" s="19"/>
      <c r="AP118" s="19"/>
      <c r="AQ118" s="19"/>
      <c r="AR118" s="2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6" t="s">
        <v>103</v>
      </c>
      <c r="B119" s="78" t="s">
        <v>128</v>
      </c>
      <c r="C119" s="78" t="s">
        <v>123</v>
      </c>
      <c r="D119" s="78" t="s">
        <v>123</v>
      </c>
      <c r="E119" s="19"/>
      <c r="F119" s="19" t="s">
        <v>123</v>
      </c>
      <c r="G119" s="78" t="s">
        <v>123</v>
      </c>
      <c r="H119" s="19"/>
      <c r="I119" s="21"/>
      <c r="J119" s="1"/>
      <c r="K119" s="19" t="s">
        <v>128</v>
      </c>
      <c r="L119" s="78" t="s">
        <v>128</v>
      </c>
      <c r="M119" s="19" t="s">
        <v>128</v>
      </c>
      <c r="N119" s="21"/>
      <c r="O119" s="1"/>
      <c r="P119" s="1"/>
      <c r="Q119" s="23"/>
      <c r="R119" s="23"/>
      <c r="S119" s="31"/>
      <c r="T119" s="19"/>
      <c r="U119" s="19"/>
      <c r="V119" s="19"/>
      <c r="W119" s="19"/>
      <c r="X119" s="21"/>
      <c r="Y119" s="1"/>
      <c r="Z119" s="19"/>
      <c r="AA119" s="19"/>
      <c r="AB119" s="19"/>
      <c r="AC119" s="21"/>
      <c r="AD119" s="1"/>
      <c r="AE119" s="1"/>
      <c r="AF119" s="22"/>
      <c r="AG119" s="23"/>
      <c r="AH119" s="23"/>
      <c r="AI119" s="19"/>
      <c r="AJ119" s="19"/>
      <c r="AK119" s="19"/>
      <c r="AL119" s="19"/>
      <c r="AM119" s="21"/>
      <c r="AN119" s="1"/>
      <c r="AO119" s="19"/>
      <c r="AP119" s="19"/>
      <c r="AQ119" s="19"/>
      <c r="AR119" s="2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 t="s">
        <v>104</v>
      </c>
      <c r="B120" s="78">
        <v>342978</v>
      </c>
      <c r="C120" s="78">
        <v>63752.450000000012</v>
      </c>
      <c r="D120" s="78">
        <v>207746.34</v>
      </c>
      <c r="E120" s="19">
        <f>Jan!D120</f>
        <v>206329.95</v>
      </c>
      <c r="F120" s="19">
        <f t="shared" ref="F120:F145" si="24">B120+C120-D120+E120</f>
        <v>405314.06000000006</v>
      </c>
      <c r="G120" s="78">
        <v>318614.91999999993</v>
      </c>
      <c r="H120" s="19">
        <f t="shared" ref="H120:H145" si="25">F120-G120</f>
        <v>86699.14000000013</v>
      </c>
      <c r="I120" s="21">
        <f t="shared" ref="I120:I145" si="26">IF(ISERR(+F120/G120-1)," ",+F120/G120-1)</f>
        <v>0.27211261795273156</v>
      </c>
      <c r="J120" s="1"/>
      <c r="K120" s="19">
        <f t="shared" ref="K120:K145" si="27">B120+C120</f>
        <v>406730.45</v>
      </c>
      <c r="L120" s="78">
        <v>309129.34999999998</v>
      </c>
      <c r="M120" s="19">
        <f t="shared" ref="M120:M145" si="28">K120-L120</f>
        <v>97601.100000000035</v>
      </c>
      <c r="N120" s="21">
        <f t="shared" ref="N120:N145" si="29">IF(ISERR(+K120/L120-1)," ",+K120/L120-1)</f>
        <v>0.31572899823326406</v>
      </c>
      <c r="O120" s="1"/>
      <c r="P120" s="1"/>
      <c r="Q120" s="55"/>
      <c r="R120" s="55"/>
      <c r="S120" s="55"/>
      <c r="T120" s="19"/>
      <c r="U120" s="19"/>
      <c r="V120" s="19"/>
      <c r="W120" s="19"/>
      <c r="X120" s="21"/>
      <c r="Y120" s="1"/>
      <c r="Z120" s="19"/>
      <c r="AA120" s="19"/>
      <c r="AB120" s="19"/>
      <c r="AC120" s="21"/>
      <c r="AD120" s="1"/>
      <c r="AE120" s="1"/>
      <c r="AF120" s="56"/>
      <c r="AG120" s="55"/>
      <c r="AH120" s="55"/>
      <c r="AI120" s="19"/>
      <c r="AJ120" s="19"/>
      <c r="AK120" s="19"/>
      <c r="AL120" s="19"/>
      <c r="AM120" s="21"/>
      <c r="AN120" s="1"/>
      <c r="AO120" s="19"/>
      <c r="AP120" s="19"/>
      <c r="AQ120" s="19"/>
      <c r="AR120" s="2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 t="s">
        <v>105</v>
      </c>
      <c r="B121" s="78">
        <v>59736.25</v>
      </c>
      <c r="C121" s="78">
        <v>10941.770000000004</v>
      </c>
      <c r="D121" s="78">
        <v>36253.449999999997</v>
      </c>
      <c r="E121" s="19">
        <f>Jan!D121</f>
        <v>36006.269999999997</v>
      </c>
      <c r="F121" s="19">
        <f t="shared" si="24"/>
        <v>70430.84</v>
      </c>
      <c r="G121" s="78">
        <v>57783.1</v>
      </c>
      <c r="H121" s="19">
        <f t="shared" si="25"/>
        <v>12647.739999999998</v>
      </c>
      <c r="I121" s="21">
        <f t="shared" si="26"/>
        <v>0.21888302981321517</v>
      </c>
      <c r="J121" s="1"/>
      <c r="K121" s="19">
        <f t="shared" si="27"/>
        <v>70678.02</v>
      </c>
      <c r="L121" s="78">
        <v>56261.93</v>
      </c>
      <c r="M121" s="19">
        <f t="shared" si="28"/>
        <v>14416.090000000004</v>
      </c>
      <c r="N121" s="21">
        <f t="shared" si="29"/>
        <v>0.25623170054777722</v>
      </c>
      <c r="O121" s="1"/>
      <c r="P121" s="1"/>
      <c r="Q121" s="55"/>
      <c r="R121" s="55"/>
      <c r="S121" s="55"/>
      <c r="T121" s="19"/>
      <c r="U121" s="19"/>
      <c r="V121" s="19"/>
      <c r="W121" s="19"/>
      <c r="X121" s="21"/>
      <c r="Y121" s="1"/>
      <c r="Z121" s="19"/>
      <c r="AA121" s="19"/>
      <c r="AB121" s="19"/>
      <c r="AC121" s="21"/>
      <c r="AD121" s="1"/>
      <c r="AE121" s="1"/>
      <c r="AF121" s="56"/>
      <c r="AG121" s="55"/>
      <c r="AH121" s="55"/>
      <c r="AI121" s="19"/>
      <c r="AJ121" s="19"/>
      <c r="AK121" s="19"/>
      <c r="AL121" s="19"/>
      <c r="AM121" s="21"/>
      <c r="AN121" s="1"/>
      <c r="AO121" s="19"/>
      <c r="AP121" s="19"/>
      <c r="AQ121" s="19"/>
      <c r="AR121" s="2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 t="s">
        <v>106</v>
      </c>
      <c r="B122" s="78">
        <v>47222.83</v>
      </c>
      <c r="C122" s="78">
        <v>8865.679999999993</v>
      </c>
      <c r="D122" s="78">
        <v>27744.66</v>
      </c>
      <c r="E122" s="19">
        <f>Jan!D122</f>
        <v>27555.51</v>
      </c>
      <c r="F122" s="19">
        <f t="shared" si="24"/>
        <v>55899.359999999993</v>
      </c>
      <c r="G122" s="78">
        <v>47320.960000000006</v>
      </c>
      <c r="H122" s="19">
        <f t="shared" si="25"/>
        <v>8578.3999999999869</v>
      </c>
      <c r="I122" s="21">
        <f t="shared" si="26"/>
        <v>0.18128119125224806</v>
      </c>
      <c r="J122" s="1"/>
      <c r="K122" s="19">
        <f t="shared" si="27"/>
        <v>56088.509999999995</v>
      </c>
      <c r="L122" s="78">
        <v>46074.29</v>
      </c>
      <c r="M122" s="19">
        <f t="shared" si="28"/>
        <v>10014.219999999994</v>
      </c>
      <c r="N122" s="21">
        <f t="shared" si="29"/>
        <v>0.21734941547661379</v>
      </c>
      <c r="O122" s="1"/>
      <c r="P122" s="1"/>
      <c r="Q122" s="55"/>
      <c r="R122" s="55"/>
      <c r="S122" s="55"/>
      <c r="T122" s="19"/>
      <c r="U122" s="19"/>
      <c r="V122" s="19"/>
      <c r="W122" s="19"/>
      <c r="X122" s="21"/>
      <c r="Y122" s="1"/>
      <c r="Z122" s="19"/>
      <c r="AA122" s="19"/>
      <c r="AB122" s="19"/>
      <c r="AC122" s="21"/>
      <c r="AD122" s="1"/>
      <c r="AE122" s="1"/>
      <c r="AF122" s="56"/>
      <c r="AG122" s="55"/>
      <c r="AH122" s="55"/>
      <c r="AI122" s="19"/>
      <c r="AJ122" s="19"/>
      <c r="AK122" s="19"/>
      <c r="AL122" s="19"/>
      <c r="AM122" s="21"/>
      <c r="AN122" s="1"/>
      <c r="AO122" s="19"/>
      <c r="AP122" s="19"/>
      <c r="AQ122" s="19"/>
      <c r="AR122" s="2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 t="s">
        <v>107</v>
      </c>
      <c r="B123" s="78">
        <v>114492.1</v>
      </c>
      <c r="C123" s="78">
        <v>20883.22</v>
      </c>
      <c r="D123" s="78">
        <v>69083.58</v>
      </c>
      <c r="E123" s="19">
        <f>Jan!D123</f>
        <v>68612.570000000007</v>
      </c>
      <c r="F123" s="19">
        <f t="shared" si="24"/>
        <v>134904.31</v>
      </c>
      <c r="G123" s="78">
        <v>109142.23999999999</v>
      </c>
      <c r="H123" s="19">
        <f t="shared" si="25"/>
        <v>25762.070000000007</v>
      </c>
      <c r="I123" s="21">
        <f t="shared" si="26"/>
        <v>0.23604124306043195</v>
      </c>
      <c r="J123" s="1"/>
      <c r="K123" s="19">
        <f t="shared" si="27"/>
        <v>135375.32</v>
      </c>
      <c r="L123" s="78">
        <v>106264.4</v>
      </c>
      <c r="M123" s="19">
        <f t="shared" si="28"/>
        <v>29110.920000000013</v>
      </c>
      <c r="N123" s="21">
        <f t="shared" si="29"/>
        <v>0.27394800140028086</v>
      </c>
      <c r="O123" s="1"/>
      <c r="P123" s="1"/>
      <c r="Q123" s="55"/>
      <c r="R123" s="55"/>
      <c r="S123" s="55"/>
      <c r="T123" s="19"/>
      <c r="U123" s="19"/>
      <c r="V123" s="19"/>
      <c r="W123" s="19"/>
      <c r="X123" s="21"/>
      <c r="Y123" s="1"/>
      <c r="Z123" s="19"/>
      <c r="AA123" s="19"/>
      <c r="AB123" s="19"/>
      <c r="AC123" s="21"/>
      <c r="AD123" s="1"/>
      <c r="AE123" s="1"/>
      <c r="AF123" s="56"/>
      <c r="AG123" s="55"/>
      <c r="AH123" s="55"/>
      <c r="AI123" s="19"/>
      <c r="AJ123" s="19"/>
      <c r="AK123" s="19"/>
      <c r="AL123" s="19"/>
      <c r="AM123" s="21"/>
      <c r="AN123" s="1"/>
      <c r="AO123" s="19"/>
      <c r="AP123" s="19"/>
      <c r="AQ123" s="19"/>
      <c r="AR123" s="2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 t="s">
        <v>108</v>
      </c>
      <c r="B124" s="78">
        <v>49714.35</v>
      </c>
      <c r="C124" s="78">
        <v>9057.7999999999956</v>
      </c>
      <c r="D124" s="78">
        <v>29915.57</v>
      </c>
      <c r="E124" s="19">
        <f>Jan!D124</f>
        <v>29711.599999999999</v>
      </c>
      <c r="F124" s="19">
        <f t="shared" si="24"/>
        <v>58568.179999999993</v>
      </c>
      <c r="G124" s="78">
        <v>46884.239999999991</v>
      </c>
      <c r="H124" s="19">
        <f t="shared" si="25"/>
        <v>11683.940000000002</v>
      </c>
      <c r="I124" s="21">
        <f t="shared" si="26"/>
        <v>0.24920826273391672</v>
      </c>
      <c r="J124" s="1"/>
      <c r="K124" s="19">
        <f t="shared" si="27"/>
        <v>58772.149999999994</v>
      </c>
      <c r="L124" s="78">
        <v>45648.909999999996</v>
      </c>
      <c r="M124" s="19">
        <f t="shared" si="28"/>
        <v>13123.239999999998</v>
      </c>
      <c r="N124" s="21">
        <f t="shared" si="29"/>
        <v>0.28748200121317247</v>
      </c>
      <c r="O124" s="1"/>
      <c r="P124" s="1"/>
      <c r="Q124" s="55"/>
      <c r="R124" s="55"/>
      <c r="S124" s="55"/>
      <c r="T124" s="19"/>
      <c r="U124" s="19"/>
      <c r="V124" s="19"/>
      <c r="W124" s="19"/>
      <c r="X124" s="21"/>
      <c r="Y124" s="1"/>
      <c r="Z124" s="19"/>
      <c r="AA124" s="19"/>
      <c r="AB124" s="19"/>
      <c r="AC124" s="21"/>
      <c r="AD124" s="1"/>
      <c r="AE124" s="1"/>
      <c r="AF124" s="56"/>
      <c r="AG124" s="55"/>
      <c r="AH124" s="55"/>
      <c r="AI124" s="19"/>
      <c r="AJ124" s="19"/>
      <c r="AK124" s="19"/>
      <c r="AL124" s="19"/>
      <c r="AM124" s="21"/>
      <c r="AN124" s="1"/>
      <c r="AO124" s="19"/>
      <c r="AP124" s="19"/>
      <c r="AQ124" s="19"/>
      <c r="AR124" s="2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 t="s">
        <v>109</v>
      </c>
      <c r="B125" s="78">
        <v>39033.119999999995</v>
      </c>
      <c r="C125" s="78">
        <v>7138.080000000009</v>
      </c>
      <c r="D125" s="78">
        <v>23502.14</v>
      </c>
      <c r="E125" s="19">
        <f>Jan!D125</f>
        <v>23341.91</v>
      </c>
      <c r="F125" s="19">
        <f t="shared" si="24"/>
        <v>46010.97</v>
      </c>
      <c r="G125" s="78">
        <v>39174.720000000001</v>
      </c>
      <c r="H125" s="19">
        <f t="shared" si="25"/>
        <v>6836.25</v>
      </c>
      <c r="I125" s="21">
        <f t="shared" si="26"/>
        <v>0.17450667164947187</v>
      </c>
      <c r="J125" s="1"/>
      <c r="K125" s="19">
        <f t="shared" si="27"/>
        <v>46171.200000000004</v>
      </c>
      <c r="L125" s="78">
        <v>38142.420000000006</v>
      </c>
      <c r="M125" s="19">
        <f t="shared" si="28"/>
        <v>8028.7799999999988</v>
      </c>
      <c r="N125" s="21">
        <f t="shared" si="29"/>
        <v>0.21049477196255495</v>
      </c>
      <c r="O125" s="1"/>
      <c r="P125" s="1"/>
      <c r="Q125" s="55"/>
      <c r="R125" s="55"/>
      <c r="S125" s="55"/>
      <c r="T125" s="19"/>
      <c r="U125" s="19"/>
      <c r="V125" s="19"/>
      <c r="W125" s="19"/>
      <c r="X125" s="21"/>
      <c r="Y125" s="1"/>
      <c r="Z125" s="19"/>
      <c r="AA125" s="19"/>
      <c r="AB125" s="19"/>
      <c r="AC125" s="21"/>
      <c r="AD125" s="1"/>
      <c r="AE125" s="1"/>
      <c r="AF125" s="56"/>
      <c r="AG125" s="55"/>
      <c r="AH125" s="55"/>
      <c r="AI125" s="19"/>
      <c r="AJ125" s="19"/>
      <c r="AK125" s="19"/>
      <c r="AL125" s="19"/>
      <c r="AM125" s="21"/>
      <c r="AN125" s="1"/>
      <c r="AO125" s="19"/>
      <c r="AP125" s="19"/>
      <c r="AQ125" s="19"/>
      <c r="AR125" s="2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 t="s">
        <v>110</v>
      </c>
      <c r="B126" s="78">
        <v>25910.36</v>
      </c>
      <c r="C126" s="78">
        <v>4727.5499999999993</v>
      </c>
      <c r="D126" s="78">
        <v>15624.92</v>
      </c>
      <c r="E126" s="19">
        <f>Jan!D126</f>
        <v>15518.4</v>
      </c>
      <c r="F126" s="19">
        <f t="shared" si="24"/>
        <v>30531.39</v>
      </c>
      <c r="G126" s="78">
        <v>25769.72</v>
      </c>
      <c r="H126" s="19">
        <f t="shared" si="25"/>
        <v>4761.6699999999983</v>
      </c>
      <c r="I126" s="21">
        <f t="shared" si="26"/>
        <v>0.18477771586187197</v>
      </c>
      <c r="J126" s="1"/>
      <c r="K126" s="19">
        <f t="shared" si="27"/>
        <v>30637.91</v>
      </c>
      <c r="L126" s="78">
        <v>25090.82</v>
      </c>
      <c r="M126" s="19">
        <f t="shared" si="28"/>
        <v>5547.09</v>
      </c>
      <c r="N126" s="21">
        <f t="shared" si="29"/>
        <v>0.22108045890887595</v>
      </c>
      <c r="O126" s="1"/>
      <c r="P126" s="1"/>
      <c r="Q126" s="55"/>
      <c r="R126" s="55"/>
      <c r="S126" s="55"/>
      <c r="T126" s="19"/>
      <c r="U126" s="19"/>
      <c r="V126" s="19"/>
      <c r="W126" s="19"/>
      <c r="X126" s="21"/>
      <c r="Y126" s="1"/>
      <c r="Z126" s="19"/>
      <c r="AA126" s="19"/>
      <c r="AB126" s="19"/>
      <c r="AC126" s="21"/>
      <c r="AD126" s="1"/>
      <c r="AE126" s="1"/>
      <c r="AF126" s="56"/>
      <c r="AG126" s="55"/>
      <c r="AH126" s="55"/>
      <c r="AI126" s="19"/>
      <c r="AJ126" s="19"/>
      <c r="AK126" s="19"/>
      <c r="AL126" s="19"/>
      <c r="AM126" s="21"/>
      <c r="AN126" s="1"/>
      <c r="AO126" s="19"/>
      <c r="AP126" s="19"/>
      <c r="AQ126" s="19"/>
      <c r="AR126" s="2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 t="s">
        <v>111</v>
      </c>
      <c r="B127" s="78">
        <v>53127.25</v>
      </c>
      <c r="C127" s="78">
        <v>9709.0899999999965</v>
      </c>
      <c r="D127" s="78">
        <v>31924.31</v>
      </c>
      <c r="E127" s="19">
        <f>Jan!D127</f>
        <v>31706.66</v>
      </c>
      <c r="F127" s="19">
        <f t="shared" si="24"/>
        <v>62618.689999999995</v>
      </c>
      <c r="G127" s="78">
        <v>51452.65</v>
      </c>
      <c r="H127" s="19">
        <f t="shared" si="25"/>
        <v>11166.039999999994</v>
      </c>
      <c r="I127" s="21">
        <f t="shared" si="26"/>
        <v>0.21701583883434572</v>
      </c>
      <c r="J127" s="1"/>
      <c r="K127" s="19">
        <f t="shared" si="27"/>
        <v>62836.34</v>
      </c>
      <c r="L127" s="78">
        <v>50076.57</v>
      </c>
      <c r="M127" s="19">
        <f t="shared" si="28"/>
        <v>12759.769999999997</v>
      </c>
      <c r="N127" s="21">
        <f t="shared" si="29"/>
        <v>0.25480519132999713</v>
      </c>
      <c r="O127" s="1"/>
      <c r="P127" s="1"/>
      <c r="Q127" s="55"/>
      <c r="R127" s="55"/>
      <c r="S127" s="55"/>
      <c r="T127" s="19"/>
      <c r="U127" s="19"/>
      <c r="V127" s="19"/>
      <c r="W127" s="19"/>
      <c r="X127" s="21"/>
      <c r="Y127" s="1"/>
      <c r="Z127" s="19"/>
      <c r="AA127" s="19"/>
      <c r="AB127" s="19"/>
      <c r="AC127" s="21"/>
      <c r="AD127" s="1"/>
      <c r="AE127" s="1"/>
      <c r="AF127" s="56"/>
      <c r="AG127" s="55"/>
      <c r="AH127" s="55"/>
      <c r="AI127" s="19"/>
      <c r="AJ127" s="19"/>
      <c r="AK127" s="19"/>
      <c r="AL127" s="19"/>
      <c r="AM127" s="21"/>
      <c r="AN127" s="1"/>
      <c r="AO127" s="19"/>
      <c r="AP127" s="19"/>
      <c r="AQ127" s="19"/>
      <c r="AR127" s="2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 t="s">
        <v>112</v>
      </c>
      <c r="B128" s="78">
        <v>46318.57</v>
      </c>
      <c r="C128" s="78">
        <v>8442.5300000000061</v>
      </c>
      <c r="D128" s="78">
        <v>27923.39</v>
      </c>
      <c r="E128" s="19">
        <f>Jan!D128</f>
        <v>27733.01</v>
      </c>
      <c r="F128" s="19">
        <f t="shared" si="24"/>
        <v>54570.720000000001</v>
      </c>
      <c r="G128" s="78">
        <v>46684.899999999994</v>
      </c>
      <c r="H128" s="19">
        <f t="shared" si="25"/>
        <v>7885.820000000007</v>
      </c>
      <c r="I128" s="21">
        <f t="shared" si="26"/>
        <v>0.1689158593035438</v>
      </c>
      <c r="J128" s="1"/>
      <c r="K128" s="19">
        <f t="shared" si="27"/>
        <v>54761.100000000006</v>
      </c>
      <c r="L128" s="78">
        <v>45489.84</v>
      </c>
      <c r="M128" s="19">
        <f t="shared" si="28"/>
        <v>9271.2600000000093</v>
      </c>
      <c r="N128" s="21">
        <f t="shared" si="29"/>
        <v>0.20380946602582051</v>
      </c>
      <c r="O128" s="1"/>
      <c r="P128" s="1"/>
      <c r="Q128" s="55"/>
      <c r="R128" s="55"/>
      <c r="S128" s="55"/>
      <c r="T128" s="19"/>
      <c r="U128" s="19"/>
      <c r="V128" s="19"/>
      <c r="W128" s="19"/>
      <c r="X128" s="21"/>
      <c r="Y128" s="1"/>
      <c r="Z128" s="19"/>
      <c r="AA128" s="19"/>
      <c r="AB128" s="19"/>
      <c r="AC128" s="21"/>
      <c r="AD128" s="1"/>
      <c r="AE128" s="1"/>
      <c r="AF128" s="56"/>
      <c r="AG128" s="55"/>
      <c r="AH128" s="55"/>
      <c r="AI128" s="19"/>
      <c r="AJ128" s="19"/>
      <c r="AK128" s="19"/>
      <c r="AL128" s="19"/>
      <c r="AM128" s="21"/>
      <c r="AN128" s="1"/>
      <c r="AO128" s="19"/>
      <c r="AP128" s="19"/>
      <c r="AQ128" s="19"/>
      <c r="AR128" s="2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 t="s">
        <v>113</v>
      </c>
      <c r="B129" s="78">
        <v>129676.96</v>
      </c>
      <c r="C129" s="78">
        <v>24089.159999999989</v>
      </c>
      <c r="D129" s="78">
        <v>77948.960000000006</v>
      </c>
      <c r="E129" s="19">
        <f>Jan!D129</f>
        <v>77417.52</v>
      </c>
      <c r="F129" s="19">
        <f t="shared" si="24"/>
        <v>153234.68</v>
      </c>
      <c r="G129" s="78">
        <v>133084.95000000001</v>
      </c>
      <c r="H129" s="19">
        <f t="shared" si="25"/>
        <v>20149.729999999981</v>
      </c>
      <c r="I129" s="21">
        <f t="shared" si="26"/>
        <v>0.15140502363340103</v>
      </c>
      <c r="J129" s="1"/>
      <c r="K129" s="19">
        <f t="shared" si="27"/>
        <v>153766.12</v>
      </c>
      <c r="L129" s="78">
        <v>129576.27</v>
      </c>
      <c r="M129" s="19">
        <f t="shared" si="28"/>
        <v>24189.849999999991</v>
      </c>
      <c r="N129" s="21">
        <f t="shared" si="29"/>
        <v>0.18668425939410049</v>
      </c>
      <c r="O129" s="1"/>
      <c r="P129" s="1"/>
      <c r="Q129" s="55"/>
      <c r="R129" s="55"/>
      <c r="S129" s="55"/>
      <c r="T129" s="19"/>
      <c r="U129" s="19"/>
      <c r="V129" s="19"/>
      <c r="W129" s="19"/>
      <c r="X129" s="21"/>
      <c r="Y129" s="1"/>
      <c r="Z129" s="19"/>
      <c r="AA129" s="19"/>
      <c r="AB129" s="19"/>
      <c r="AC129" s="21"/>
      <c r="AD129" s="1"/>
      <c r="AE129" s="1"/>
      <c r="AF129" s="56"/>
      <c r="AG129" s="55"/>
      <c r="AH129" s="55"/>
      <c r="AI129" s="19"/>
      <c r="AJ129" s="19"/>
      <c r="AK129" s="19"/>
      <c r="AL129" s="19"/>
      <c r="AM129" s="21"/>
      <c r="AN129" s="1"/>
      <c r="AO129" s="19"/>
      <c r="AP129" s="19"/>
      <c r="AQ129" s="19"/>
      <c r="AR129" s="2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 t="s">
        <v>114</v>
      </c>
      <c r="B130" s="78">
        <v>183455</v>
      </c>
      <c r="C130" s="78">
        <v>33238.170000000013</v>
      </c>
      <c r="D130" s="78">
        <v>109144.48</v>
      </c>
      <c r="E130" s="19">
        <f>Jan!D130</f>
        <v>108400.35</v>
      </c>
      <c r="F130" s="19">
        <f t="shared" si="24"/>
        <v>215949.04000000004</v>
      </c>
      <c r="G130" s="78">
        <v>199858.80000000005</v>
      </c>
      <c r="H130" s="19">
        <f t="shared" si="25"/>
        <v>16090.239999999991</v>
      </c>
      <c r="I130" s="21">
        <f t="shared" si="26"/>
        <v>8.0508038675304761E-2</v>
      </c>
      <c r="J130" s="1"/>
      <c r="K130" s="19">
        <f t="shared" si="27"/>
        <v>216693.17</v>
      </c>
      <c r="L130" s="78">
        <v>194850.15000000002</v>
      </c>
      <c r="M130" s="19">
        <f t="shared" si="28"/>
        <v>21843.01999999999</v>
      </c>
      <c r="N130" s="21">
        <f t="shared" si="29"/>
        <v>0.11210163297282549</v>
      </c>
      <c r="O130" s="1"/>
      <c r="P130" s="1"/>
      <c r="Q130" s="55"/>
      <c r="R130" s="55"/>
      <c r="S130" s="55"/>
      <c r="T130" s="19"/>
      <c r="U130" s="19"/>
      <c r="V130" s="19"/>
      <c r="W130" s="19"/>
      <c r="X130" s="21"/>
      <c r="Y130" s="1"/>
      <c r="Z130" s="19"/>
      <c r="AA130" s="19"/>
      <c r="AB130" s="19"/>
      <c r="AC130" s="21"/>
      <c r="AD130" s="1"/>
      <c r="AE130" s="1"/>
      <c r="AF130" s="56"/>
      <c r="AG130" s="55"/>
      <c r="AH130" s="55"/>
      <c r="AI130" s="19"/>
      <c r="AJ130" s="19"/>
      <c r="AK130" s="19"/>
      <c r="AL130" s="19"/>
      <c r="AM130" s="21"/>
      <c r="AN130" s="1"/>
      <c r="AO130" s="19"/>
      <c r="AP130" s="19"/>
      <c r="AQ130" s="19"/>
      <c r="AR130" s="2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 t="s">
        <v>152</v>
      </c>
      <c r="B131" s="78">
        <v>242729.83999999997</v>
      </c>
      <c r="C131" s="78">
        <v>45160.849999999977</v>
      </c>
      <c r="D131" s="78">
        <v>146306.54999999999</v>
      </c>
      <c r="E131" s="19">
        <f>Jan!D131</f>
        <v>145309.06</v>
      </c>
      <c r="F131" s="19">
        <f t="shared" si="24"/>
        <v>286893.19999999995</v>
      </c>
      <c r="G131" s="78">
        <v>243269.97</v>
      </c>
      <c r="H131" s="19">
        <f t="shared" si="25"/>
        <v>43623.229999999952</v>
      </c>
      <c r="I131" s="21">
        <f t="shared" si="26"/>
        <v>0.17932024244504974</v>
      </c>
      <c r="J131" s="1"/>
      <c r="K131" s="19">
        <f t="shared" si="27"/>
        <v>287890.68999999994</v>
      </c>
      <c r="L131" s="78">
        <v>236873.12</v>
      </c>
      <c r="M131" s="19">
        <f t="shared" si="28"/>
        <v>51017.569999999949</v>
      </c>
      <c r="N131" s="21">
        <f t="shared" si="29"/>
        <v>0.21537931361734897</v>
      </c>
      <c r="O131" s="1"/>
      <c r="P131" s="1"/>
      <c r="Q131" s="55"/>
      <c r="R131" s="55"/>
      <c r="S131" s="55"/>
      <c r="T131" s="19"/>
      <c r="U131" s="19"/>
      <c r="V131" s="19"/>
      <c r="W131" s="19"/>
      <c r="X131" s="21"/>
      <c r="Y131" s="1"/>
      <c r="Z131" s="19"/>
      <c r="AA131" s="19"/>
      <c r="AB131" s="19"/>
      <c r="AC131" s="21"/>
      <c r="AD131" s="1"/>
      <c r="AE131" s="1"/>
      <c r="AF131" s="56"/>
      <c r="AG131" s="55"/>
      <c r="AH131" s="55"/>
      <c r="AI131" s="19"/>
      <c r="AJ131" s="19"/>
      <c r="AK131" s="19"/>
      <c r="AL131" s="19"/>
      <c r="AM131" s="21"/>
      <c r="AN131" s="1"/>
      <c r="AO131" s="19"/>
      <c r="AP131" s="19"/>
      <c r="AQ131" s="19"/>
      <c r="AR131" s="2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 t="s">
        <v>115</v>
      </c>
      <c r="B132" s="78">
        <v>267642.57999999996</v>
      </c>
      <c r="C132" s="78">
        <v>49379.790000000037</v>
      </c>
      <c r="D132" s="78">
        <v>160855.82</v>
      </c>
      <c r="E132" s="19">
        <f>Jan!D132</f>
        <v>159759.14000000001</v>
      </c>
      <c r="F132" s="19">
        <f t="shared" si="24"/>
        <v>315925.69</v>
      </c>
      <c r="G132" s="78">
        <v>254983.29</v>
      </c>
      <c r="H132" s="19">
        <f t="shared" si="25"/>
        <v>60942.399999999994</v>
      </c>
      <c r="I132" s="21">
        <f t="shared" si="26"/>
        <v>0.23900546580915161</v>
      </c>
      <c r="J132" s="1"/>
      <c r="K132" s="19">
        <f t="shared" si="27"/>
        <v>317022.37</v>
      </c>
      <c r="L132" s="78">
        <v>248519.82</v>
      </c>
      <c r="M132" s="19">
        <f t="shared" si="28"/>
        <v>68502.549999999988</v>
      </c>
      <c r="N132" s="21">
        <f t="shared" si="29"/>
        <v>0.27564220028808961</v>
      </c>
      <c r="O132" s="1"/>
      <c r="P132" s="1"/>
      <c r="Q132" s="55"/>
      <c r="R132" s="55"/>
      <c r="S132" s="55"/>
      <c r="T132" s="19"/>
      <c r="U132" s="19"/>
      <c r="V132" s="19"/>
      <c r="W132" s="19"/>
      <c r="X132" s="21"/>
      <c r="Y132" s="1"/>
      <c r="Z132" s="19"/>
      <c r="AA132" s="19"/>
      <c r="AB132" s="19"/>
      <c r="AC132" s="21"/>
      <c r="AD132" s="1"/>
      <c r="AE132" s="1"/>
      <c r="AF132" s="56"/>
      <c r="AG132" s="55"/>
      <c r="AH132" s="55"/>
      <c r="AI132" s="19"/>
      <c r="AJ132" s="19"/>
      <c r="AK132" s="19"/>
      <c r="AL132" s="19"/>
      <c r="AM132" s="21"/>
      <c r="AN132" s="1"/>
      <c r="AO132" s="19"/>
      <c r="AP132" s="19"/>
      <c r="AQ132" s="19"/>
      <c r="AR132" s="2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 t="s">
        <v>150</v>
      </c>
      <c r="B133" s="78">
        <v>223769.87</v>
      </c>
      <c r="C133" s="78">
        <v>40578.849999999977</v>
      </c>
      <c r="D133" s="78">
        <v>133258.21</v>
      </c>
      <c r="E133" s="19">
        <f>Jan!D133</f>
        <v>132349.69</v>
      </c>
      <c r="F133" s="19">
        <f t="shared" si="24"/>
        <v>263440.19999999995</v>
      </c>
      <c r="G133" s="78">
        <v>240434.97999999998</v>
      </c>
      <c r="H133" s="19">
        <f t="shared" si="25"/>
        <v>23005.219999999972</v>
      </c>
      <c r="I133" s="21">
        <f t="shared" si="26"/>
        <v>9.5681668283042587E-2</v>
      </c>
      <c r="J133" s="1"/>
      <c r="K133" s="19">
        <f t="shared" si="27"/>
        <v>264348.71999999997</v>
      </c>
      <c r="L133" s="78">
        <v>234240.09</v>
      </c>
      <c r="M133" s="19">
        <f t="shared" si="28"/>
        <v>30108.629999999976</v>
      </c>
      <c r="N133" s="21">
        <f t="shared" si="29"/>
        <v>0.12853747622791634</v>
      </c>
      <c r="O133" s="1"/>
      <c r="P133" s="1"/>
      <c r="Q133" s="55"/>
      <c r="R133" s="55"/>
      <c r="S133" s="55"/>
      <c r="T133" s="19"/>
      <c r="U133" s="19"/>
      <c r="V133" s="19"/>
      <c r="W133" s="19"/>
      <c r="X133" s="21"/>
      <c r="Y133" s="1"/>
      <c r="Z133" s="19"/>
      <c r="AA133" s="19"/>
      <c r="AB133" s="19"/>
      <c r="AC133" s="21"/>
      <c r="AD133" s="1"/>
      <c r="AE133" s="1"/>
      <c r="AF133" s="56"/>
      <c r="AG133" s="55"/>
      <c r="AH133" s="55"/>
      <c r="AI133" s="19"/>
      <c r="AJ133" s="19"/>
      <c r="AK133" s="19"/>
      <c r="AL133" s="19"/>
      <c r="AM133" s="21"/>
      <c r="AN133" s="1"/>
      <c r="AO133" s="19"/>
      <c r="AP133" s="19"/>
      <c r="AQ133" s="19"/>
      <c r="AR133" s="2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 t="s">
        <v>116</v>
      </c>
      <c r="B134" s="78">
        <v>156295.20000000001</v>
      </c>
      <c r="C134" s="78">
        <v>28535.389999999985</v>
      </c>
      <c r="D134" s="78">
        <v>94382.48</v>
      </c>
      <c r="E134" s="19">
        <f>Jan!D134</f>
        <v>93738.99</v>
      </c>
      <c r="F134" s="19">
        <f t="shared" si="24"/>
        <v>184187.1</v>
      </c>
      <c r="G134" s="78">
        <v>158286.68</v>
      </c>
      <c r="H134" s="19">
        <f t="shared" si="25"/>
        <v>25900.420000000013</v>
      </c>
      <c r="I134" s="21">
        <f t="shared" si="26"/>
        <v>0.16362981395528675</v>
      </c>
      <c r="J134" s="1"/>
      <c r="K134" s="19">
        <f t="shared" si="27"/>
        <v>184830.59</v>
      </c>
      <c r="L134" s="78">
        <v>154124.15</v>
      </c>
      <c r="M134" s="19">
        <f t="shared" si="28"/>
        <v>30706.440000000002</v>
      </c>
      <c r="N134" s="21">
        <f t="shared" si="29"/>
        <v>0.19923185302238489</v>
      </c>
      <c r="O134" s="1"/>
      <c r="P134" s="1"/>
      <c r="Q134" s="55"/>
      <c r="R134" s="55"/>
      <c r="S134" s="55"/>
      <c r="T134" s="19"/>
      <c r="U134" s="19"/>
      <c r="V134" s="19"/>
      <c r="W134" s="19"/>
      <c r="X134" s="21"/>
      <c r="Y134" s="1"/>
      <c r="Z134" s="19"/>
      <c r="AA134" s="19"/>
      <c r="AB134" s="19"/>
      <c r="AC134" s="21"/>
      <c r="AD134" s="1"/>
      <c r="AE134" s="1"/>
      <c r="AF134" s="56"/>
      <c r="AG134" s="55"/>
      <c r="AH134" s="55"/>
      <c r="AI134" s="19"/>
      <c r="AJ134" s="19"/>
      <c r="AK134" s="19"/>
      <c r="AL134" s="19"/>
      <c r="AM134" s="21"/>
      <c r="AN134" s="1"/>
      <c r="AO134" s="19"/>
      <c r="AP134" s="19"/>
      <c r="AQ134" s="19"/>
      <c r="AR134" s="2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 t="s">
        <v>117</v>
      </c>
      <c r="B135" s="78">
        <v>32760.879999999997</v>
      </c>
      <c r="C135" s="78">
        <v>6517.0300000000061</v>
      </c>
      <c r="D135" s="78">
        <v>20232.689999999999</v>
      </c>
      <c r="E135" s="19">
        <f>Jan!D135</f>
        <v>20094.759999999998</v>
      </c>
      <c r="F135" s="19">
        <f t="shared" si="24"/>
        <v>39139.980000000003</v>
      </c>
      <c r="G135" s="78">
        <v>74454.719999999987</v>
      </c>
      <c r="H135" s="19">
        <f t="shared" si="25"/>
        <v>-35314.739999999983</v>
      </c>
      <c r="I135" s="21">
        <f t="shared" si="26"/>
        <v>-0.47431163531338227</v>
      </c>
      <c r="J135" s="1"/>
      <c r="K135" s="19">
        <f t="shared" si="27"/>
        <v>39277.910000000003</v>
      </c>
      <c r="L135" s="78">
        <v>74001.849999999991</v>
      </c>
      <c r="M135" s="19">
        <f t="shared" si="28"/>
        <v>-34723.939999999988</v>
      </c>
      <c r="N135" s="21">
        <f t="shared" si="29"/>
        <v>-0.46923070166489067</v>
      </c>
      <c r="O135" s="1"/>
      <c r="P135" s="1"/>
      <c r="Q135" s="55"/>
      <c r="R135" s="55"/>
      <c r="S135" s="55"/>
      <c r="T135" s="19"/>
      <c r="U135" s="19"/>
      <c r="V135" s="19"/>
      <c r="W135" s="19"/>
      <c r="X135" s="21"/>
      <c r="Y135" s="1"/>
      <c r="Z135" s="19"/>
      <c r="AA135" s="19"/>
      <c r="AB135" s="19"/>
      <c r="AC135" s="21"/>
      <c r="AD135" s="1"/>
      <c r="AE135" s="1"/>
      <c r="AF135" s="56"/>
      <c r="AG135" s="55"/>
      <c r="AH135" s="55"/>
      <c r="AI135" s="19"/>
      <c r="AJ135" s="19"/>
      <c r="AK135" s="19"/>
      <c r="AL135" s="19"/>
      <c r="AM135" s="21"/>
      <c r="AN135" s="1"/>
      <c r="AO135" s="19"/>
      <c r="AP135" s="19"/>
      <c r="AQ135" s="19"/>
      <c r="AR135" s="2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 t="s">
        <v>151</v>
      </c>
      <c r="B136" s="78">
        <v>81979.59</v>
      </c>
      <c r="C136" s="78">
        <v>15408.649999999994</v>
      </c>
      <c r="D136" s="78">
        <v>49095.88</v>
      </c>
      <c r="E136" s="19">
        <f>Jan!D136</f>
        <v>48761.17</v>
      </c>
      <c r="F136" s="19">
        <f t="shared" si="24"/>
        <v>97053.53</v>
      </c>
      <c r="G136" s="78">
        <v>81133.060000000012</v>
      </c>
      <c r="H136" s="19">
        <f t="shared" si="25"/>
        <v>15920.469999999987</v>
      </c>
      <c r="I136" s="21">
        <f t="shared" si="26"/>
        <v>0.19622666764941421</v>
      </c>
      <c r="J136" s="1"/>
      <c r="K136" s="19">
        <f t="shared" si="27"/>
        <v>97388.239999999991</v>
      </c>
      <c r="L136" s="78">
        <v>79004.890000000014</v>
      </c>
      <c r="M136" s="19">
        <f t="shared" si="28"/>
        <v>18383.349999999977</v>
      </c>
      <c r="N136" s="21">
        <f t="shared" si="29"/>
        <v>0.23268622992829902</v>
      </c>
      <c r="O136" s="1"/>
      <c r="P136" s="1"/>
      <c r="Q136" s="55"/>
      <c r="R136" s="55"/>
      <c r="S136" s="55"/>
      <c r="T136" s="19"/>
      <c r="U136" s="19"/>
      <c r="V136" s="19"/>
      <c r="W136" s="19"/>
      <c r="X136" s="21"/>
      <c r="Y136" s="1"/>
      <c r="Z136" s="19"/>
      <c r="AA136" s="19"/>
      <c r="AB136" s="19"/>
      <c r="AC136" s="21"/>
      <c r="AD136" s="1"/>
      <c r="AE136" s="1"/>
      <c r="AF136" s="56"/>
      <c r="AG136" s="55"/>
      <c r="AH136" s="55"/>
      <c r="AI136" s="19"/>
      <c r="AJ136" s="19"/>
      <c r="AK136" s="19"/>
      <c r="AL136" s="19"/>
      <c r="AM136" s="21"/>
      <c r="AN136" s="1"/>
      <c r="AO136" s="19"/>
      <c r="AP136" s="19"/>
      <c r="AQ136" s="19"/>
      <c r="AR136" s="2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 t="s">
        <v>172</v>
      </c>
      <c r="B137" s="78">
        <v>106084.63</v>
      </c>
      <c r="C137" s="78">
        <v>19158.549999999988</v>
      </c>
      <c r="D137" s="78">
        <v>63602.41</v>
      </c>
      <c r="E137" s="19">
        <f>Jan!D137</f>
        <v>63168.78</v>
      </c>
      <c r="F137" s="19">
        <f>B137+C137-D137+E137</f>
        <v>124809.54999999999</v>
      </c>
      <c r="G137" s="78">
        <v>119725.57</v>
      </c>
      <c r="H137" s="19">
        <f>F137-G137</f>
        <v>5083.9799999999814</v>
      </c>
      <c r="I137" s="21">
        <f>IF(ISERR(+F137/G137-1)," ",+F137/G137-1)</f>
        <v>4.2463610739126079E-2</v>
      </c>
      <c r="J137" s="1"/>
      <c r="K137" s="19">
        <f>B137+C137</f>
        <v>125243.18</v>
      </c>
      <c r="L137" s="78">
        <v>116581.13</v>
      </c>
      <c r="M137" s="19">
        <f>K137-L137</f>
        <v>8662.0499999999884</v>
      </c>
      <c r="N137" s="21">
        <f>IF(ISERR(+K137/L137-1)," ",+K137/L137-1)</f>
        <v>7.4300617947346881E-2</v>
      </c>
      <c r="O137" s="1"/>
      <c r="P137" s="1"/>
      <c r="Q137" s="55"/>
      <c r="R137" s="55"/>
      <c r="S137" s="55"/>
      <c r="T137" s="19"/>
      <c r="U137" s="19"/>
      <c r="V137" s="19"/>
      <c r="W137" s="19"/>
      <c r="X137" s="21"/>
      <c r="Y137" s="1"/>
      <c r="Z137" s="19"/>
      <c r="AA137" s="19"/>
      <c r="AB137" s="19"/>
      <c r="AC137" s="21"/>
      <c r="AD137" s="1"/>
      <c r="AE137" s="1"/>
      <c r="AF137" s="56"/>
      <c r="AG137" s="55"/>
      <c r="AH137" s="55"/>
      <c r="AI137" s="19"/>
      <c r="AJ137" s="19"/>
      <c r="AK137" s="19"/>
      <c r="AL137" s="19"/>
      <c r="AM137" s="21"/>
      <c r="AN137" s="1"/>
      <c r="AO137" s="19"/>
      <c r="AP137" s="19"/>
      <c r="AQ137" s="19"/>
      <c r="AR137" s="2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 t="s">
        <v>146</v>
      </c>
      <c r="B138" s="78">
        <v>33197.979999999996</v>
      </c>
      <c r="C138" s="78">
        <v>6128.1500000000015</v>
      </c>
      <c r="D138" s="78">
        <v>20006.080000000002</v>
      </c>
      <c r="E138" s="19">
        <f>Jan!D138</f>
        <v>19869.7</v>
      </c>
      <c r="F138" s="19">
        <f t="shared" si="24"/>
        <v>39189.75</v>
      </c>
      <c r="G138" s="78">
        <v>32496.400000000001</v>
      </c>
      <c r="H138" s="19">
        <f t="shared" si="25"/>
        <v>6693.3499999999985</v>
      </c>
      <c r="I138" s="21">
        <f t="shared" si="26"/>
        <v>0.20597204613434106</v>
      </c>
      <c r="J138" s="1"/>
      <c r="K138" s="19">
        <f t="shared" si="27"/>
        <v>39326.129999999997</v>
      </c>
      <c r="L138" s="78">
        <v>31640.09</v>
      </c>
      <c r="M138" s="19">
        <f t="shared" si="28"/>
        <v>7686.0399999999972</v>
      </c>
      <c r="N138" s="21">
        <f t="shared" si="29"/>
        <v>0.24292092721607284</v>
      </c>
      <c r="O138" s="1"/>
      <c r="P138" s="1"/>
      <c r="Q138" s="55"/>
      <c r="R138" s="55"/>
      <c r="S138" s="55"/>
      <c r="T138" s="19"/>
      <c r="U138" s="19"/>
      <c r="V138" s="19"/>
      <c r="W138" s="19"/>
      <c r="X138" s="21"/>
      <c r="Y138" s="1"/>
      <c r="Z138" s="19"/>
      <c r="AA138" s="19"/>
      <c r="AB138" s="19"/>
      <c r="AC138" s="21"/>
      <c r="AD138" s="1"/>
      <c r="AE138" s="1"/>
      <c r="AF138" s="56"/>
      <c r="AG138" s="55"/>
      <c r="AH138" s="55"/>
      <c r="AI138" s="19"/>
      <c r="AJ138" s="19"/>
      <c r="AK138" s="19"/>
      <c r="AL138" s="19"/>
      <c r="AM138" s="21"/>
      <c r="AN138" s="1"/>
      <c r="AO138" s="19"/>
      <c r="AP138" s="19"/>
      <c r="AQ138" s="19"/>
      <c r="AR138" s="2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 t="s">
        <v>170</v>
      </c>
      <c r="B139" s="78">
        <v>76026.850000000006</v>
      </c>
      <c r="C139" s="78">
        <v>14315.579999999987</v>
      </c>
      <c r="D139" s="78">
        <v>45838.73</v>
      </c>
      <c r="E139" s="19">
        <f>Jan!D139</f>
        <v>45526.22</v>
      </c>
      <c r="F139" s="19">
        <f>B139+C139-D139+E139</f>
        <v>90029.919999999984</v>
      </c>
      <c r="G139" s="78">
        <v>73389.489999999991</v>
      </c>
      <c r="H139" s="19">
        <f>F139-G139</f>
        <v>16640.429999999993</v>
      </c>
      <c r="I139" s="21">
        <f>IF(ISERR(+F139/G139-1)," ",+F139/G139-1)</f>
        <v>0.22674132222474896</v>
      </c>
      <c r="J139" s="1"/>
      <c r="K139" s="19">
        <f>B139+C139</f>
        <v>90342.43</v>
      </c>
      <c r="L139" s="78">
        <v>71453.95</v>
      </c>
      <c r="M139" s="19">
        <f>K139-L139</f>
        <v>18888.479999999996</v>
      </c>
      <c r="N139" s="21">
        <f>IF(ISERR(+K139/L139-1)," ",+K139/L139-1)</f>
        <v>0.26434479829316637</v>
      </c>
      <c r="O139" s="1"/>
      <c r="P139" s="1"/>
      <c r="Q139" s="55"/>
      <c r="R139" s="55"/>
      <c r="S139" s="55"/>
      <c r="T139" s="19"/>
      <c r="U139" s="19"/>
      <c r="V139" s="19"/>
      <c r="W139" s="19"/>
      <c r="X139" s="21"/>
      <c r="Y139" s="1"/>
      <c r="Z139" s="19"/>
      <c r="AA139" s="19"/>
      <c r="AB139" s="19"/>
      <c r="AC139" s="21"/>
      <c r="AD139" s="1"/>
      <c r="AE139" s="1"/>
      <c r="AF139" s="56"/>
      <c r="AG139" s="55"/>
      <c r="AH139" s="55"/>
      <c r="AI139" s="19"/>
      <c r="AJ139" s="19"/>
      <c r="AK139" s="19"/>
      <c r="AL139" s="19"/>
      <c r="AM139" s="21"/>
      <c r="AN139" s="1"/>
      <c r="AO139" s="19"/>
      <c r="AP139" s="19"/>
      <c r="AQ139" s="19"/>
      <c r="AR139" s="2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 t="s">
        <v>118</v>
      </c>
      <c r="B140" s="78">
        <v>200263.15</v>
      </c>
      <c r="C140" s="78">
        <v>36574.26999999999</v>
      </c>
      <c r="D140" s="78">
        <v>120699.65</v>
      </c>
      <c r="E140" s="19">
        <f>Jan!D140</f>
        <v>119876.74</v>
      </c>
      <c r="F140" s="19">
        <f t="shared" si="24"/>
        <v>236014.51</v>
      </c>
      <c r="G140" s="78">
        <v>198161.16000000003</v>
      </c>
      <c r="H140" s="19">
        <f t="shared" si="25"/>
        <v>37853.349999999977</v>
      </c>
      <c r="I140" s="21">
        <f t="shared" si="26"/>
        <v>0.19102305416460008</v>
      </c>
      <c r="J140" s="1"/>
      <c r="K140" s="19">
        <f t="shared" si="27"/>
        <v>236837.41999999998</v>
      </c>
      <c r="L140" s="78">
        <v>192941.39</v>
      </c>
      <c r="M140" s="19">
        <f t="shared" si="28"/>
        <v>43896.02999999997</v>
      </c>
      <c r="N140" s="21">
        <f t="shared" si="29"/>
        <v>0.22750965979876048</v>
      </c>
      <c r="O140" s="1"/>
      <c r="P140" s="1"/>
      <c r="Q140" s="55"/>
      <c r="R140" s="55"/>
      <c r="S140" s="55"/>
      <c r="T140" s="19"/>
      <c r="U140" s="19"/>
      <c r="V140" s="19"/>
      <c r="W140" s="19"/>
      <c r="X140" s="21"/>
      <c r="Y140" s="1"/>
      <c r="Z140" s="19"/>
      <c r="AA140" s="19"/>
      <c r="AB140" s="19"/>
      <c r="AC140" s="21"/>
      <c r="AD140" s="1"/>
      <c r="AE140" s="1"/>
      <c r="AF140" s="56"/>
      <c r="AG140" s="55"/>
      <c r="AH140" s="55"/>
      <c r="AI140" s="19"/>
      <c r="AJ140" s="19"/>
      <c r="AK140" s="19"/>
      <c r="AL140" s="19"/>
      <c r="AM140" s="21"/>
      <c r="AN140" s="1"/>
      <c r="AO140" s="19"/>
      <c r="AP140" s="19"/>
      <c r="AQ140" s="19"/>
      <c r="AR140" s="2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 t="s">
        <v>142</v>
      </c>
      <c r="B141" s="78">
        <v>119166.04000000001</v>
      </c>
      <c r="C141" s="78">
        <v>21757.819999999978</v>
      </c>
      <c r="D141" s="78">
        <v>71824.28</v>
      </c>
      <c r="E141" s="19">
        <f>Jan!D141</f>
        <v>71334.59</v>
      </c>
      <c r="F141" s="19">
        <f t="shared" si="24"/>
        <v>140434.16999999998</v>
      </c>
      <c r="G141" s="78">
        <v>118010.72</v>
      </c>
      <c r="H141" s="19">
        <f t="shared" si="25"/>
        <v>22423.449999999983</v>
      </c>
      <c r="I141" s="21">
        <f t="shared" si="26"/>
        <v>0.1900119751832714</v>
      </c>
      <c r="J141" s="1"/>
      <c r="K141" s="19">
        <f t="shared" si="27"/>
        <v>140923.85999999999</v>
      </c>
      <c r="L141" s="78">
        <v>114901.3</v>
      </c>
      <c r="M141" s="19">
        <f t="shared" si="28"/>
        <v>26022.559999999983</v>
      </c>
      <c r="N141" s="21">
        <f t="shared" si="29"/>
        <v>0.2264775072170635</v>
      </c>
      <c r="O141" s="1"/>
      <c r="P141" s="1"/>
      <c r="Q141" s="55"/>
      <c r="R141" s="55"/>
      <c r="S141" s="55"/>
      <c r="T141" s="19"/>
      <c r="U141" s="19"/>
      <c r="V141" s="19"/>
      <c r="W141" s="19"/>
      <c r="X141" s="21"/>
      <c r="Y141" s="1"/>
      <c r="Z141" s="19"/>
      <c r="AA141" s="19"/>
      <c r="AB141" s="19"/>
      <c r="AC141" s="21"/>
      <c r="AD141" s="1"/>
      <c r="AE141" s="1"/>
      <c r="AF141" s="56"/>
      <c r="AG141" s="55"/>
      <c r="AH141" s="55"/>
      <c r="AI141" s="19"/>
      <c r="AJ141" s="19"/>
      <c r="AK141" s="19"/>
      <c r="AL141" s="19"/>
      <c r="AM141" s="21"/>
      <c r="AN141" s="1"/>
      <c r="AO141" s="19"/>
      <c r="AP141" s="19"/>
      <c r="AQ141" s="19"/>
      <c r="AR141" s="2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 t="s">
        <v>119</v>
      </c>
      <c r="B142" s="78">
        <v>161646.97999999998</v>
      </c>
      <c r="C142" s="78">
        <v>29381.880000000005</v>
      </c>
      <c r="D142" s="78">
        <v>97426.06</v>
      </c>
      <c r="E142" s="19">
        <f>Jan!D142</f>
        <v>96761.82</v>
      </c>
      <c r="F142" s="19">
        <f t="shared" si="24"/>
        <v>190364.62</v>
      </c>
      <c r="G142" s="78">
        <v>156980.75999999995</v>
      </c>
      <c r="H142" s="19">
        <f t="shared" si="25"/>
        <v>33383.860000000044</v>
      </c>
      <c r="I142" s="21">
        <f t="shared" si="26"/>
        <v>0.21266211222317977</v>
      </c>
      <c r="J142" s="1"/>
      <c r="K142" s="19">
        <f t="shared" si="27"/>
        <v>191028.86</v>
      </c>
      <c r="L142" s="78">
        <v>152858.89999999997</v>
      </c>
      <c r="M142" s="19">
        <f t="shared" si="28"/>
        <v>38169.960000000021</v>
      </c>
      <c r="N142" s="21">
        <f t="shared" si="29"/>
        <v>0.24970714822624029</v>
      </c>
      <c r="O142" s="1"/>
      <c r="P142" s="1"/>
      <c r="Q142" s="55"/>
      <c r="R142" s="55"/>
      <c r="S142" s="55"/>
      <c r="T142" s="19"/>
      <c r="U142" s="19"/>
      <c r="V142" s="19"/>
      <c r="W142" s="19"/>
      <c r="X142" s="21"/>
      <c r="Y142" s="1"/>
      <c r="Z142" s="19"/>
      <c r="AA142" s="19"/>
      <c r="AB142" s="19"/>
      <c r="AC142" s="21"/>
      <c r="AD142" s="1"/>
      <c r="AE142" s="1"/>
      <c r="AF142" s="56"/>
      <c r="AG142" s="55"/>
      <c r="AH142" s="55"/>
      <c r="AI142" s="19"/>
      <c r="AJ142" s="19"/>
      <c r="AK142" s="19"/>
      <c r="AL142" s="19"/>
      <c r="AM142" s="21"/>
      <c r="AN142" s="1"/>
      <c r="AO142" s="19"/>
      <c r="AP142" s="19"/>
      <c r="AQ142" s="19"/>
      <c r="AR142" s="2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 t="s">
        <v>120</v>
      </c>
      <c r="B143" s="78">
        <v>89671.85</v>
      </c>
      <c r="C143" s="78">
        <v>16368.570000000007</v>
      </c>
      <c r="D143" s="78">
        <v>54242.74</v>
      </c>
      <c r="E143" s="19">
        <f>Jan!D143</f>
        <v>53872.93</v>
      </c>
      <c r="F143" s="19">
        <f t="shared" si="24"/>
        <v>105670.61000000002</v>
      </c>
      <c r="G143" s="78">
        <v>89885.829999999987</v>
      </c>
      <c r="H143" s="19">
        <f t="shared" si="25"/>
        <v>15784.780000000028</v>
      </c>
      <c r="I143" s="21">
        <f t="shared" si="26"/>
        <v>0.17560921448909173</v>
      </c>
      <c r="J143" s="1"/>
      <c r="K143" s="19">
        <f t="shared" si="27"/>
        <v>106040.42000000001</v>
      </c>
      <c r="L143" s="78">
        <v>87521.12</v>
      </c>
      <c r="M143" s="19">
        <f t="shared" si="28"/>
        <v>18519.300000000017</v>
      </c>
      <c r="N143" s="21">
        <f t="shared" si="29"/>
        <v>0.21159806912891455</v>
      </c>
      <c r="O143" s="1"/>
      <c r="P143" s="1"/>
      <c r="Q143" s="55"/>
      <c r="R143" s="55"/>
      <c r="S143" s="55"/>
      <c r="T143" s="19"/>
      <c r="U143" s="19"/>
      <c r="V143" s="19"/>
      <c r="W143" s="19"/>
      <c r="X143" s="21"/>
      <c r="Y143" s="1"/>
      <c r="Z143" s="19"/>
      <c r="AA143" s="19"/>
      <c r="AB143" s="19"/>
      <c r="AC143" s="21"/>
      <c r="AD143" s="1"/>
      <c r="AE143" s="1"/>
      <c r="AF143" s="56"/>
      <c r="AG143" s="55"/>
      <c r="AH143" s="55"/>
      <c r="AI143" s="19"/>
      <c r="AJ143" s="19"/>
      <c r="AK143" s="19"/>
      <c r="AL143" s="19"/>
      <c r="AM143" s="21"/>
      <c r="AN143" s="1"/>
      <c r="AO143" s="19"/>
      <c r="AP143" s="19"/>
      <c r="AQ143" s="19"/>
      <c r="AR143" s="2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 t="s">
        <v>121</v>
      </c>
      <c r="B144" s="78">
        <v>29833.89</v>
      </c>
      <c r="C144" s="78">
        <v>5468.5800000000017</v>
      </c>
      <c r="D144" s="78">
        <v>17901.099999999999</v>
      </c>
      <c r="E144" s="19">
        <f>Jan!D144</f>
        <v>17779.05</v>
      </c>
      <c r="F144" s="19">
        <f t="shared" si="24"/>
        <v>35180.42</v>
      </c>
      <c r="G144" s="78">
        <v>29923.54</v>
      </c>
      <c r="H144" s="19">
        <f t="shared" si="25"/>
        <v>5256.8799999999974</v>
      </c>
      <c r="I144" s="21">
        <f t="shared" si="26"/>
        <v>0.1756770756401147</v>
      </c>
      <c r="J144" s="1"/>
      <c r="K144" s="19">
        <f t="shared" si="27"/>
        <v>35302.47</v>
      </c>
      <c r="L144" s="78">
        <v>29154.71</v>
      </c>
      <c r="M144" s="19">
        <f t="shared" si="28"/>
        <v>6147.760000000002</v>
      </c>
      <c r="N144" s="21">
        <f t="shared" si="29"/>
        <v>0.21086678618995025</v>
      </c>
      <c r="O144" s="1"/>
      <c r="P144" s="1"/>
      <c r="Q144" s="55"/>
      <c r="R144" s="55"/>
      <c r="S144" s="55"/>
      <c r="T144" s="19"/>
      <c r="U144" s="19"/>
      <c r="V144" s="19"/>
      <c r="W144" s="19"/>
      <c r="X144" s="21"/>
      <c r="Y144" s="1"/>
      <c r="Z144" s="19"/>
      <c r="AA144" s="19"/>
      <c r="AB144" s="19"/>
      <c r="AC144" s="21"/>
      <c r="AD144" s="1"/>
      <c r="AE144" s="1"/>
      <c r="AF144" s="56"/>
      <c r="AG144" s="55"/>
      <c r="AH144" s="55"/>
      <c r="AI144" s="19"/>
      <c r="AJ144" s="19"/>
      <c r="AK144" s="19"/>
      <c r="AL144" s="19"/>
      <c r="AM144" s="21"/>
      <c r="AN144" s="1"/>
      <c r="AO144" s="19"/>
      <c r="AP144" s="19"/>
      <c r="AQ144" s="19"/>
      <c r="AR144" s="2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 t="s">
        <v>122</v>
      </c>
      <c r="B145" s="78">
        <v>277577.3</v>
      </c>
      <c r="C145" s="78">
        <v>52577.500000000058</v>
      </c>
      <c r="D145" s="78">
        <v>169285.06</v>
      </c>
      <c r="E145" s="19">
        <f>Jan!D145</f>
        <v>168130.91</v>
      </c>
      <c r="F145" s="19">
        <f t="shared" si="24"/>
        <v>329000.65000000002</v>
      </c>
      <c r="G145" s="78">
        <v>254896.37</v>
      </c>
      <c r="H145" s="19">
        <f t="shared" si="25"/>
        <v>74104.280000000028</v>
      </c>
      <c r="I145" s="21">
        <f t="shared" si="26"/>
        <v>0.29072316722282099</v>
      </c>
      <c r="J145" s="1"/>
      <c r="K145" s="19">
        <f t="shared" si="27"/>
        <v>330154.80000000005</v>
      </c>
      <c r="L145" s="78">
        <v>248289.87</v>
      </c>
      <c r="M145" s="19">
        <f t="shared" si="28"/>
        <v>81864.930000000051</v>
      </c>
      <c r="N145" s="21">
        <f t="shared" si="29"/>
        <v>0.32971514303020122</v>
      </c>
      <c r="O145" s="1"/>
      <c r="P145" s="1"/>
      <c r="Q145" s="55"/>
      <c r="R145" s="55"/>
      <c r="S145" s="55"/>
      <c r="T145" s="19"/>
      <c r="U145" s="19"/>
      <c r="V145" s="19"/>
      <c r="W145" s="19"/>
      <c r="X145" s="21"/>
      <c r="Y145" s="1"/>
      <c r="Z145" s="19"/>
      <c r="AA145" s="19"/>
      <c r="AB145" s="19"/>
      <c r="AC145" s="21"/>
      <c r="AD145" s="1"/>
      <c r="AE145" s="1"/>
      <c r="AF145" s="56"/>
      <c r="AG145" s="55"/>
      <c r="AH145" s="55"/>
      <c r="AI145" s="19"/>
      <c r="AJ145" s="19"/>
      <c r="AK145" s="19"/>
      <c r="AL145" s="19"/>
      <c r="AM145" s="21"/>
      <c r="AN145" s="1"/>
      <c r="AO145" s="19"/>
      <c r="AP145" s="19"/>
      <c r="AQ145" s="19"/>
      <c r="AR145" s="2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78" t="s">
        <v>128</v>
      </c>
      <c r="C146" s="78" t="s">
        <v>128</v>
      </c>
      <c r="D146" s="78"/>
      <c r="E146" s="19"/>
      <c r="F146" s="19"/>
      <c r="G146" s="78"/>
      <c r="H146" s="19"/>
      <c r="I146" s="21"/>
      <c r="J146" s="1"/>
      <c r="K146" s="19"/>
      <c r="L146" s="78"/>
      <c r="M146" s="19"/>
      <c r="N146" s="21"/>
      <c r="O146" s="1"/>
      <c r="P146" s="1"/>
      <c r="Q146" s="23"/>
      <c r="R146" s="23"/>
      <c r="S146" s="31"/>
      <c r="T146" s="19"/>
      <c r="U146" s="19"/>
      <c r="V146" s="19"/>
      <c r="W146" s="19"/>
      <c r="X146" s="21"/>
      <c r="Y146" s="1"/>
      <c r="Z146" s="19"/>
      <c r="AA146" s="19"/>
      <c r="AB146" s="19"/>
      <c r="AC146" s="21"/>
      <c r="AD146" s="1"/>
      <c r="AE146" s="1"/>
      <c r="AF146" s="22"/>
      <c r="AG146" s="23"/>
      <c r="AH146" s="23"/>
      <c r="AI146" s="19"/>
      <c r="AJ146" s="19"/>
      <c r="AK146" s="19"/>
      <c r="AL146" s="19"/>
      <c r="AM146" s="21"/>
      <c r="AN146" s="1"/>
      <c r="AO146" s="19"/>
      <c r="AP146" s="19"/>
      <c r="AQ146" s="19"/>
      <c r="AR146" s="2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 t="s">
        <v>148</v>
      </c>
      <c r="B147" s="78">
        <v>0</v>
      </c>
      <c r="C147" s="78">
        <v>0</v>
      </c>
      <c r="D147" s="78">
        <v>0</v>
      </c>
      <c r="E147" s="19">
        <f>Jan!D147</f>
        <v>0</v>
      </c>
      <c r="F147" s="19">
        <f>B147+C147-D147+E147</f>
        <v>0</v>
      </c>
      <c r="G147" s="78">
        <v>0</v>
      </c>
      <c r="H147" s="19">
        <f>F147-G147</f>
        <v>0</v>
      </c>
      <c r="I147" s="21" t="str">
        <f>IF(ISERR(+F147/G147-1)," ",+F147/G147-1)</f>
        <v xml:space="preserve"> </v>
      </c>
      <c r="J147" s="1"/>
      <c r="K147" s="19">
        <f>B147+C147</f>
        <v>0</v>
      </c>
      <c r="L147" s="78">
        <v>0</v>
      </c>
      <c r="M147" s="19">
        <f>K147-L147</f>
        <v>0</v>
      </c>
      <c r="N147" s="21" t="str">
        <f>IF(ISERR(+K147/L147-1)," ",+K147/L147-1)</f>
        <v xml:space="preserve"> </v>
      </c>
      <c r="O147" s="1"/>
      <c r="P147" s="1"/>
      <c r="Q147" s="55"/>
      <c r="R147" s="55"/>
      <c r="S147" s="55"/>
      <c r="T147" s="19"/>
      <c r="U147" s="19"/>
      <c r="V147" s="19"/>
      <c r="W147" s="19"/>
      <c r="X147" s="21"/>
      <c r="Y147" s="1"/>
      <c r="Z147" s="19"/>
      <c r="AA147" s="19"/>
      <c r="AB147" s="19"/>
      <c r="AC147" s="21"/>
      <c r="AD147" s="1"/>
      <c r="AE147" s="1"/>
      <c r="AF147" s="56"/>
      <c r="AG147" s="56"/>
      <c r="AH147" s="55"/>
      <c r="AI147" s="19"/>
      <c r="AJ147" s="19"/>
      <c r="AK147" s="19"/>
      <c r="AL147" s="19"/>
      <c r="AM147" s="21"/>
      <c r="AN147" s="1"/>
      <c r="AO147" s="19"/>
      <c r="AP147" s="19"/>
      <c r="AQ147" s="19"/>
      <c r="AR147" s="2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 t="s">
        <v>147</v>
      </c>
      <c r="B148" s="78">
        <v>2543726.23</v>
      </c>
      <c r="C148" s="78">
        <v>642754.65999999968</v>
      </c>
      <c r="D148" s="78">
        <v>1543709.56</v>
      </c>
      <c r="E148" s="19">
        <f>Jan!D148</f>
        <v>1533184.81</v>
      </c>
      <c r="F148" s="19">
        <f>B148+C148-D148+E148</f>
        <v>3175956.1399999997</v>
      </c>
      <c r="G148" s="78">
        <v>3698061</v>
      </c>
      <c r="H148" s="19">
        <f>F148-G148</f>
        <v>-522104.86000000034</v>
      </c>
      <c r="I148" s="21">
        <f>IF(ISERR(+F148/G148-1)," ",+F148/G148-1)</f>
        <v>-0.14118340935966178</v>
      </c>
      <c r="J148" s="1"/>
      <c r="K148" s="19">
        <f>B148+C148</f>
        <v>3186480.8899999997</v>
      </c>
      <c r="L148" s="78">
        <v>3594300.2</v>
      </c>
      <c r="M148" s="19">
        <f>K148-L148</f>
        <v>-407819.31000000052</v>
      </c>
      <c r="N148" s="21">
        <f>IF(ISERR(+K148/L148-1)," ",+K148/L148-1)</f>
        <v>-0.11346278477240168</v>
      </c>
      <c r="O148" s="1"/>
      <c r="P148" s="1"/>
      <c r="Q148" s="55"/>
      <c r="R148" s="55"/>
      <c r="S148" s="55"/>
      <c r="T148" s="19"/>
      <c r="U148" s="19"/>
      <c r="V148" s="19"/>
      <c r="W148" s="19"/>
      <c r="X148" s="21"/>
      <c r="Y148" s="1"/>
      <c r="Z148" s="19"/>
      <c r="AA148" s="19"/>
      <c r="AB148" s="19"/>
      <c r="AC148" s="21"/>
      <c r="AD148" s="1"/>
      <c r="AE148" s="1"/>
      <c r="AF148" s="56"/>
      <c r="AG148" s="56"/>
      <c r="AH148" s="55"/>
      <c r="AI148" s="19"/>
      <c r="AJ148" s="19"/>
      <c r="AK148" s="19"/>
      <c r="AL148" s="19"/>
      <c r="AM148" s="21"/>
      <c r="AN148" s="1"/>
      <c r="AO148" s="19"/>
      <c r="AP148" s="19"/>
      <c r="AQ148" s="19"/>
      <c r="AR148" s="2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 t="s">
        <v>124</v>
      </c>
      <c r="B149" s="78">
        <v>1134002219.52</v>
      </c>
      <c r="C149" s="78">
        <v>18647188.00999999</v>
      </c>
      <c r="D149" s="78">
        <v>561941515.80999994</v>
      </c>
      <c r="E149" s="19">
        <f>Jan!D149</f>
        <v>557434978.87</v>
      </c>
      <c r="F149" s="19">
        <f>B149+C149-D149+E149</f>
        <v>1148142870.5900002</v>
      </c>
      <c r="G149" s="78">
        <v>1024395318.75</v>
      </c>
      <c r="H149" s="19">
        <f>F149-G149</f>
        <v>123747551.84000015</v>
      </c>
      <c r="I149" s="21">
        <f>IF(ISERR(+F149/G149-1)," ",+F149/G149-1)</f>
        <v>0.12080058310984954</v>
      </c>
      <c r="J149" s="1"/>
      <c r="K149" s="19">
        <f>B149+C149</f>
        <v>1152649407.53</v>
      </c>
      <c r="L149" s="78">
        <v>999288298.70000005</v>
      </c>
      <c r="M149" s="19">
        <f>K149-L149</f>
        <v>153361108.82999992</v>
      </c>
      <c r="N149" s="21">
        <f>IF(ISERR(+K149/L149-1)," ",+K149/L149-1)</f>
        <v>0.15347033386612385</v>
      </c>
      <c r="O149" s="1"/>
      <c r="P149" s="1"/>
      <c r="Q149" s="55"/>
      <c r="R149" s="55"/>
      <c r="S149" s="55"/>
      <c r="T149" s="19"/>
      <c r="U149" s="19"/>
      <c r="V149" s="19"/>
      <c r="W149" s="19"/>
      <c r="X149" s="21"/>
      <c r="Y149" s="1"/>
      <c r="Z149" s="19"/>
      <c r="AA149" s="19"/>
      <c r="AB149" s="19"/>
      <c r="AC149" s="21"/>
      <c r="AD149" s="1"/>
      <c r="AE149" s="1"/>
      <c r="AF149" s="56"/>
      <c r="AG149" s="56"/>
      <c r="AH149" s="55"/>
      <c r="AI149" s="19"/>
      <c r="AJ149" s="19"/>
      <c r="AK149" s="19"/>
      <c r="AL149" s="19"/>
      <c r="AM149" s="21"/>
      <c r="AN149" s="1"/>
      <c r="AO149" s="19"/>
      <c r="AP149" s="19"/>
      <c r="AQ149" s="19"/>
      <c r="AR149" s="2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20"/>
      <c r="C150" s="20"/>
      <c r="D150" s="19"/>
      <c r="E150" s="19"/>
      <c r="F150" s="19"/>
      <c r="G150" s="19"/>
      <c r="H150" s="19"/>
      <c r="I150" s="21"/>
      <c r="J150" s="1"/>
      <c r="K150" s="19"/>
      <c r="L150" s="19"/>
      <c r="M150" s="19"/>
      <c r="N150" s="21"/>
      <c r="O150" s="1"/>
      <c r="P150" s="1"/>
      <c r="Q150" s="20"/>
      <c r="R150" s="20"/>
      <c r="S150" s="19"/>
      <c r="T150" s="19"/>
      <c r="U150" s="19"/>
      <c r="V150" s="19"/>
      <c r="W150" s="19"/>
      <c r="X150" s="21"/>
      <c r="Y150" s="1"/>
      <c r="Z150" s="19"/>
      <c r="AA150" s="19"/>
      <c r="AB150" s="19"/>
      <c r="AC150" s="21"/>
      <c r="AD150" s="1"/>
      <c r="AE150" s="1"/>
      <c r="AF150" s="22"/>
      <c r="AG150" s="23"/>
      <c r="AH150" s="23"/>
      <c r="AI150" s="19"/>
      <c r="AJ150" s="19"/>
      <c r="AK150" s="19"/>
      <c r="AL150" s="19"/>
      <c r="AM150" s="21"/>
      <c r="AN150" s="1"/>
      <c r="AO150" s="19"/>
      <c r="AP150" s="19"/>
      <c r="AQ150" s="19"/>
      <c r="AR150" s="2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 t="s">
        <v>125</v>
      </c>
      <c r="B151" s="19">
        <f>SUM(B12:B149)</f>
        <v>2317003516.8699999</v>
      </c>
      <c r="C151" s="19">
        <f>SUM(C12:C149)</f>
        <v>271538257.83000004</v>
      </c>
      <c r="D151" s="19">
        <f>SUM(D12:D149)</f>
        <v>1267161875.2400002</v>
      </c>
      <c r="E151" s="19">
        <f>SUM(E12:E149)</f>
        <v>1257068521.4599996</v>
      </c>
      <c r="F151" s="19">
        <f>B151+C151-D151+E151</f>
        <v>2578448420.9199991</v>
      </c>
      <c r="G151" s="19">
        <f>SUM(G12:G149)</f>
        <v>2313646260.9700003</v>
      </c>
      <c r="H151" s="19">
        <f>SUM(H12:H149)</f>
        <v>264802159.95000032</v>
      </c>
      <c r="I151" s="21">
        <f>F151/G151-1</f>
        <v>0.11445231037132708</v>
      </c>
      <c r="J151" s="1" t="s">
        <v>123</v>
      </c>
      <c r="K151" s="19">
        <f>SUM(K12:K149)</f>
        <v>2588541774.6999998</v>
      </c>
      <c r="L151" s="19">
        <f>SUM(L12:L149)</f>
        <v>2256923686.7999992</v>
      </c>
      <c r="M151" s="19">
        <f>SUM(M12:M149)</f>
        <v>331618087.9000001</v>
      </c>
      <c r="N151" s="21">
        <f>IF(ISERR(+K151/L151-1)," ",+K151/L151-1)</f>
        <v>0.14693367340664865</v>
      </c>
      <c r="O151" s="1"/>
      <c r="P151" s="1"/>
      <c r="Q151" s="19"/>
      <c r="R151" s="19"/>
      <c r="S151" s="19"/>
      <c r="T151" s="19"/>
      <c r="U151" s="19"/>
      <c r="V151" s="19"/>
      <c r="W151" s="19"/>
      <c r="X151" s="21"/>
      <c r="Y151" s="1"/>
      <c r="Z151" s="19"/>
      <c r="AA151" s="19"/>
      <c r="AB151" s="19"/>
      <c r="AC151" s="21"/>
      <c r="AD151" s="1"/>
      <c r="AE151" s="1"/>
      <c r="AF151" s="19"/>
      <c r="AG151" s="19"/>
      <c r="AH151" s="19"/>
      <c r="AI151" s="19"/>
      <c r="AJ151" s="19"/>
      <c r="AK151" s="19"/>
      <c r="AL151" s="19"/>
      <c r="AM151" s="21"/>
      <c r="AN151" s="1"/>
      <c r="AO151" s="19"/>
      <c r="AP151" s="19"/>
      <c r="AQ151" s="19"/>
      <c r="AR151" s="2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 t="s">
        <v>126</v>
      </c>
      <c r="B152" s="19">
        <f>B149</f>
        <v>1134002219.52</v>
      </c>
      <c r="C152" s="19">
        <f>C149</f>
        <v>18647188.00999999</v>
      </c>
      <c r="D152" s="19">
        <f>D149</f>
        <v>561941515.80999994</v>
      </c>
      <c r="E152" s="19">
        <f>E149</f>
        <v>557434978.87</v>
      </c>
      <c r="F152" s="19">
        <f>B152+C152-D152+E152</f>
        <v>1148142870.5900002</v>
      </c>
      <c r="G152" s="19">
        <f>G149</f>
        <v>1024395318.75</v>
      </c>
      <c r="H152" s="19">
        <f>H149</f>
        <v>123747551.84000015</v>
      </c>
      <c r="I152" s="21">
        <f>F152/G152-1</f>
        <v>0.12080058310984954</v>
      </c>
      <c r="J152" s="1" t="s">
        <v>123</v>
      </c>
      <c r="K152" s="19">
        <f>K149</f>
        <v>1152649407.53</v>
      </c>
      <c r="L152" s="19">
        <f>L149</f>
        <v>999288298.70000005</v>
      </c>
      <c r="M152" s="19">
        <f>M149</f>
        <v>153361108.82999992</v>
      </c>
      <c r="N152" s="21">
        <f>IF(ISERR(+K152/L152-1)," ",+K152/L152-1)</f>
        <v>0.15347033386612385</v>
      </c>
      <c r="O152" s="1"/>
      <c r="P152" s="1"/>
      <c r="Q152" s="19"/>
      <c r="R152" s="19"/>
      <c r="S152" s="19"/>
      <c r="T152" s="19"/>
      <c r="U152" s="19"/>
      <c r="V152" s="19"/>
      <c r="W152" s="19"/>
      <c r="X152" s="21"/>
      <c r="Y152" s="1"/>
      <c r="Z152" s="19"/>
      <c r="AA152" s="19"/>
      <c r="AB152" s="19"/>
      <c r="AC152" s="21"/>
      <c r="AD152" s="1"/>
      <c r="AE152" s="1"/>
      <c r="AF152" s="19"/>
      <c r="AG152" s="19"/>
      <c r="AH152" s="19"/>
      <c r="AI152" s="19"/>
      <c r="AJ152" s="19"/>
      <c r="AK152" s="19"/>
      <c r="AL152" s="19"/>
      <c r="AM152" s="21"/>
      <c r="AN152" s="1"/>
      <c r="AO152" s="19"/>
      <c r="AP152" s="19"/>
      <c r="AQ152" s="19"/>
      <c r="AR152" s="2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 t="s">
        <v>127</v>
      </c>
      <c r="B153" s="19">
        <f t="shared" ref="B153:H153" si="30">SUM(B12:B148)</f>
        <v>1183001297.3499997</v>
      </c>
      <c r="C153" s="19">
        <f t="shared" si="30"/>
        <v>252891069.82000008</v>
      </c>
      <c r="D153" s="19">
        <f t="shared" si="30"/>
        <v>705220359.43000019</v>
      </c>
      <c r="E153" s="19">
        <f t="shared" si="30"/>
        <v>699633542.58999956</v>
      </c>
      <c r="F153" s="19">
        <f t="shared" si="30"/>
        <v>1430305550.3300004</v>
      </c>
      <c r="G153" s="19">
        <f t="shared" si="30"/>
        <v>1289250942.2200005</v>
      </c>
      <c r="H153" s="19">
        <f t="shared" si="30"/>
        <v>141054608.11000016</v>
      </c>
      <c r="I153" s="21">
        <f>F153/G153-1</f>
        <v>0.10940818694854992</v>
      </c>
      <c r="J153" s="1" t="s">
        <v>123</v>
      </c>
      <c r="K153" s="19">
        <f>SUM(K12:K148)</f>
        <v>1435892367.1699998</v>
      </c>
      <c r="L153" s="19">
        <f>SUM(L12:L148)</f>
        <v>1257635388.0999994</v>
      </c>
      <c r="M153" s="19">
        <f>SUM(M12:M148)</f>
        <v>178256979.07000017</v>
      </c>
      <c r="N153" s="21">
        <f>IF(ISERR(+K153/L153-1)," ",+K153/L153-1)</f>
        <v>0.14173979259545644</v>
      </c>
      <c r="O153" s="1"/>
      <c r="P153" s="1"/>
      <c r="Q153" s="19"/>
      <c r="R153" s="19"/>
      <c r="S153" s="19"/>
      <c r="T153" s="19"/>
      <c r="U153" s="19"/>
      <c r="V153" s="19"/>
      <c r="W153" s="19"/>
      <c r="X153" s="21"/>
      <c r="Y153" s="1"/>
      <c r="Z153" s="19"/>
      <c r="AA153" s="19"/>
      <c r="AB153" s="19"/>
      <c r="AC153" s="21"/>
      <c r="AD153" s="1"/>
      <c r="AE153" s="1"/>
      <c r="AF153" s="19"/>
      <c r="AG153" s="19"/>
      <c r="AH153" s="19"/>
      <c r="AI153" s="19"/>
      <c r="AJ153" s="19"/>
      <c r="AK153" s="19"/>
      <c r="AL153" s="19"/>
      <c r="AM153" s="21"/>
      <c r="AN153" s="1"/>
      <c r="AO153" s="19"/>
      <c r="AP153" s="19"/>
      <c r="AQ153" s="19"/>
      <c r="AR153" s="2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 t="s">
        <v>123</v>
      </c>
      <c r="B154" s="1"/>
      <c r="C154" s="1"/>
      <c r="D154" s="1"/>
      <c r="E154" s="5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1"/>
      <c r="Y154" s="1"/>
      <c r="Z154" s="1"/>
      <c r="AA154" s="1"/>
      <c r="AB154" s="1"/>
      <c r="AC154" s="21"/>
      <c r="AD154" s="1"/>
      <c r="AE154" s="1"/>
      <c r="AF154" s="1"/>
      <c r="AG154" s="1"/>
      <c r="AH154" s="1"/>
      <c r="AI154" s="1"/>
      <c r="AJ154" s="1"/>
      <c r="AK154" s="1"/>
      <c r="AL154" s="1"/>
      <c r="AM154" s="21"/>
      <c r="AN154" s="1"/>
      <c r="AO154" s="1"/>
      <c r="AP154" s="1"/>
      <c r="AQ154" s="1"/>
      <c r="AR154" s="2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27"/>
      <c r="B155" s="1"/>
      <c r="C155" s="1"/>
      <c r="D155" s="1"/>
      <c r="E155" s="5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5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5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5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5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5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5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5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5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5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5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5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5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5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5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5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5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5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5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5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5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5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5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5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5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5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5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5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5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5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5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5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5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5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5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5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5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5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5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5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5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5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5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5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5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5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5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5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5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5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"/>
      <c r="E205" s="5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</sheetData>
  <mergeCells count="4">
    <mergeCell ref="A2:N2"/>
    <mergeCell ref="A3:N3"/>
    <mergeCell ref="A4:N4"/>
    <mergeCell ref="A5:N5"/>
  </mergeCells>
  <pageMargins left="0.41" right="0.17" top="0.5" bottom="0.47" header="0.24" footer="0.24"/>
  <pageSetup paperSize="5" scale="60" orientation="landscape" r:id="rId1"/>
  <headerFooter alignWithMargins="0">
    <oddHeader>&amp;L&amp;D
&amp;T</oddHeader>
    <oddFooter>&amp;L&amp;Z&amp;F&amp;R&amp;P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05"/>
  <sheetViews>
    <sheetView zoomScale="75" zoomScaleNormal="75" zoomScaleSheetLayoutView="40" workbookViewId="0">
      <pane xSplit="1" ySplit="9" topLeftCell="E22" activePane="bottomRight" state="frozen"/>
      <selection activeCell="E136" sqref="E136"/>
      <selection pane="topRight" activeCell="E136" sqref="E136"/>
      <selection pane="bottomLeft" activeCell="E136" sqref="E136"/>
      <selection pane="bottomRight" activeCell="M37" sqref="M37"/>
    </sheetView>
  </sheetViews>
  <sheetFormatPr defaultColWidth="9.6640625" defaultRowHeight="15"/>
  <cols>
    <col min="1" max="1" width="18.6640625" style="8" customWidth="1"/>
    <col min="2" max="2" width="18.6640625" style="8" bestFit="1" customWidth="1"/>
    <col min="3" max="3" width="17.6640625" style="8" customWidth="1"/>
    <col min="4" max="4" width="18.44140625" style="8" bestFit="1" customWidth="1"/>
    <col min="5" max="5" width="16.6640625" style="8" customWidth="1"/>
    <col min="6" max="7" width="18.6640625" style="8" bestFit="1" customWidth="1"/>
    <col min="8" max="8" width="19.33203125" style="8" bestFit="1" customWidth="1"/>
    <col min="9" max="9" width="11.88671875" style="8" bestFit="1" customWidth="1"/>
    <col min="10" max="10" width="1.6640625" style="8" customWidth="1"/>
    <col min="11" max="11" width="18.6640625" style="8" bestFit="1" customWidth="1"/>
    <col min="12" max="12" width="18.88671875" style="8" customWidth="1"/>
    <col min="13" max="13" width="19.33203125" style="8" bestFit="1" customWidth="1"/>
    <col min="14" max="14" width="12.109375" style="8" bestFit="1" customWidth="1"/>
    <col min="15" max="15" width="4.6640625" style="8" customWidth="1"/>
    <col min="16" max="16" width="1.6640625" style="8" customWidth="1"/>
    <col min="17" max="17" width="18.6640625" style="8" bestFit="1" customWidth="1"/>
    <col min="18" max="18" width="17.6640625" style="8" customWidth="1"/>
    <col min="19" max="19" width="17.44140625" style="8" customWidth="1"/>
    <col min="20" max="20" width="16.109375" style="8" bestFit="1" customWidth="1"/>
    <col min="21" max="22" width="18" style="8" bestFit="1" customWidth="1"/>
    <col min="23" max="23" width="17.44140625" style="8" bestFit="1" customWidth="1"/>
    <col min="24" max="24" width="12.6640625" style="8" customWidth="1"/>
    <col min="25" max="25" width="1.6640625" style="8" customWidth="1"/>
    <col min="26" max="27" width="18.6640625" style="8" bestFit="1" customWidth="1"/>
    <col min="28" max="28" width="17.109375" style="8" customWidth="1"/>
    <col min="29" max="29" width="12.6640625" style="8" customWidth="1"/>
    <col min="30" max="30" width="4.6640625" style="8" customWidth="1"/>
    <col min="31" max="31" width="1.6640625" style="8" customWidth="1"/>
    <col min="32" max="32" width="18.6640625" style="8" bestFit="1" customWidth="1"/>
    <col min="33" max="33" width="17.6640625" style="8" customWidth="1"/>
    <col min="34" max="34" width="18.44140625" style="8" bestFit="1" customWidth="1"/>
    <col min="35" max="35" width="16.6640625" style="8" customWidth="1"/>
    <col min="36" max="37" width="18.6640625" style="8" bestFit="1" customWidth="1"/>
    <col min="38" max="38" width="19.33203125" style="8" bestFit="1" customWidth="1"/>
    <col min="39" max="39" width="11.88671875" style="8" bestFit="1" customWidth="1"/>
    <col min="40" max="40" width="1.6640625" style="8" customWidth="1"/>
    <col min="41" max="41" width="18.6640625" style="8" bestFit="1" customWidth="1"/>
    <col min="42" max="42" width="18.88671875" style="8" customWidth="1"/>
    <col min="43" max="43" width="19.33203125" style="8" bestFit="1" customWidth="1"/>
    <col min="44" max="44" width="12.109375" style="8" bestFit="1" customWidth="1"/>
    <col min="45" max="45" width="4.6640625" style="8" customWidth="1"/>
    <col min="46" max="49" width="9.6640625" style="8" customWidth="1"/>
    <col min="50" max="50" width="20.6640625" style="8" customWidth="1"/>
    <col min="51" max="16384" width="9.6640625" style="8"/>
  </cols>
  <sheetData>
    <row r="1" spans="1:25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135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7"/>
      <c r="AS1" s="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84" t="str">
        <f>Jan!A2:N2</f>
        <v>DEPARTMENT OF TAXATION &amp; FINANCE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"/>
      <c r="P2" s="6"/>
      <c r="Q2" s="6"/>
      <c r="R2" s="6"/>
      <c r="S2" s="6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9"/>
      <c r="AK2" s="9"/>
      <c r="AL2" s="9"/>
      <c r="AM2" s="6"/>
      <c r="AN2" s="6"/>
      <c r="AO2" s="6"/>
      <c r="AP2" s="6"/>
      <c r="AQ2" s="6"/>
      <c r="AR2" s="6"/>
      <c r="AS2" s="6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84" t="str">
        <f>Jan!A3:N3</f>
        <v>OFFICE OF PROCESSING AND TAXPAYER SERVICES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6"/>
      <c r="P3" s="6"/>
      <c r="Q3" s="6"/>
      <c r="R3" s="6"/>
      <c r="S3" s="6"/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  <c r="AJ3" s="9"/>
      <c r="AK3" s="9"/>
      <c r="AL3" s="9"/>
      <c r="AM3" s="6"/>
      <c r="AN3" s="6"/>
      <c r="AO3" s="6"/>
      <c r="AP3" s="6"/>
      <c r="AQ3" s="6"/>
      <c r="AR3" s="6"/>
      <c r="AS3" s="6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84" t="str">
        <f>Jan!A4:N4</f>
        <v>SALES TAX MONTHLY CASH/COLLECTIONS REPORT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6"/>
      <c r="P4" s="6"/>
      <c r="Q4" s="6"/>
      <c r="R4" s="6"/>
      <c r="S4" s="6"/>
      <c r="T4" s="9"/>
      <c r="U4" s="9"/>
      <c r="V4" s="9"/>
      <c r="W4" s="9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9"/>
      <c r="AJ4" s="9"/>
      <c r="AK4" s="9"/>
      <c r="AL4" s="9"/>
      <c r="AM4" s="6"/>
      <c r="AN4" s="6"/>
      <c r="AO4" s="6"/>
      <c r="AP4" s="6"/>
      <c r="AQ4" s="6"/>
      <c r="AR4" s="6"/>
      <c r="AS4" s="6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83" t="str">
        <f>CONCATENATE("MONTH OF MARCH ",Setup!B2)</f>
        <v>MONTH OF MARCH 2022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6"/>
      <c r="P5" s="6"/>
      <c r="Q5" s="6"/>
      <c r="R5" s="6"/>
      <c r="S5" s="6"/>
      <c r="T5" s="9"/>
      <c r="U5" s="9"/>
      <c r="V5" s="9"/>
      <c r="W5" s="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9"/>
      <c r="AJ5" s="9"/>
      <c r="AK5" s="9"/>
      <c r="AL5" s="9"/>
      <c r="AM5" s="6"/>
      <c r="AN5" s="6"/>
      <c r="AO5" s="6"/>
      <c r="AP5" s="6"/>
      <c r="AQ5" s="6"/>
      <c r="AR5" s="6"/>
      <c r="AS5" s="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thickTop="1">
      <c r="A7" s="10"/>
      <c r="B7" s="10"/>
      <c r="C7" s="10"/>
      <c r="D7" s="10"/>
      <c r="E7" s="10"/>
      <c r="F7" s="11" t="s">
        <v>136</v>
      </c>
      <c r="G7" s="11" t="s">
        <v>136</v>
      </c>
      <c r="H7" s="11" t="s">
        <v>131</v>
      </c>
      <c r="I7" s="11" t="s">
        <v>133</v>
      </c>
      <c r="J7" s="10"/>
      <c r="K7" s="11" t="s">
        <v>134</v>
      </c>
      <c r="L7" s="11" t="s">
        <v>134</v>
      </c>
      <c r="M7" s="11" t="s">
        <v>131</v>
      </c>
      <c r="N7" s="11" t="s">
        <v>133</v>
      </c>
      <c r="O7" s="10"/>
      <c r="P7" s="10"/>
      <c r="Q7" s="10"/>
      <c r="R7" s="10"/>
      <c r="S7" s="10"/>
      <c r="T7" s="10"/>
      <c r="U7" s="11"/>
      <c r="V7" s="11"/>
      <c r="W7" s="11"/>
      <c r="X7" s="11"/>
      <c r="Y7" s="10"/>
      <c r="Z7" s="11"/>
      <c r="AA7" s="11"/>
      <c r="AB7" s="11"/>
      <c r="AC7" s="11"/>
      <c r="AD7" s="10"/>
      <c r="AE7" s="10"/>
      <c r="AF7" s="10"/>
      <c r="AG7" s="10"/>
      <c r="AH7" s="10"/>
      <c r="AI7" s="10"/>
      <c r="AJ7" s="11"/>
      <c r="AK7" s="11"/>
      <c r="AL7" s="11"/>
      <c r="AM7" s="11"/>
      <c r="AN7" s="10"/>
      <c r="AO7" s="11"/>
      <c r="AP7" s="11"/>
      <c r="AQ7" s="11"/>
      <c r="AR7" s="11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7" customFormat="1" ht="15.75">
      <c r="A8" s="12"/>
      <c r="B8" s="16" t="str">
        <f>CONCATENATE("APR ",Setup!B8," ",Setup!C2)</f>
        <v>APR 6 22</v>
      </c>
      <c r="C8" s="16" t="str">
        <f>CONCATENATE("+ APR ",Setup!C8," ",Setup!C2)</f>
        <v>+ APR 12 22</v>
      </c>
      <c r="D8" s="16" t="str">
        <f>CONCATENATE("- MAR ",Setup!C2," EFT")</f>
        <v>- MAR 22 EFT</v>
      </c>
      <c r="E8" s="16" t="str">
        <f>CONCATENATE("+ FEB ",Setup!C2," EFT")</f>
        <v>+ FEB 22 EFT</v>
      </c>
      <c r="F8" s="16" t="str">
        <f>CONCATENATE("= MAR ",Setup!C2)</f>
        <v>= MAR 22</v>
      </c>
      <c r="G8" s="16" t="str">
        <f>CONCATENATE("MAR ",Setup!D2)</f>
        <v>MAR 21</v>
      </c>
      <c r="H8" s="13" t="s">
        <v>132</v>
      </c>
      <c r="I8" s="13" t="s">
        <v>132</v>
      </c>
      <c r="J8" s="12" t="s">
        <v>123</v>
      </c>
      <c r="K8" s="16" t="str">
        <f>CONCATENATE("MAR ",Setup!C2)</f>
        <v>MAR 22</v>
      </c>
      <c r="L8" s="13" t="str">
        <f>G8</f>
        <v>MAR 21</v>
      </c>
      <c r="M8" s="13" t="s">
        <v>132</v>
      </c>
      <c r="N8" s="13" t="s">
        <v>132</v>
      </c>
      <c r="O8" s="12"/>
      <c r="P8" s="12"/>
      <c r="Q8" s="16"/>
      <c r="R8" s="14"/>
      <c r="S8" s="14"/>
      <c r="T8" s="14"/>
      <c r="U8" s="14"/>
      <c r="V8" s="16"/>
      <c r="W8" s="13"/>
      <c r="X8" s="13"/>
      <c r="Y8" s="12"/>
      <c r="Z8" s="16"/>
      <c r="AA8" s="13"/>
      <c r="AB8" s="13"/>
      <c r="AC8" s="13"/>
      <c r="AD8" s="12"/>
      <c r="AE8" s="12"/>
      <c r="AF8" s="16"/>
      <c r="AG8" s="16"/>
      <c r="AH8" s="13"/>
      <c r="AI8" s="16"/>
      <c r="AJ8" s="14"/>
      <c r="AK8" s="16"/>
      <c r="AL8" s="13"/>
      <c r="AM8" s="13"/>
      <c r="AN8" s="12"/>
      <c r="AO8" s="16"/>
      <c r="AP8" s="13"/>
      <c r="AQ8" s="13"/>
      <c r="AR8" s="13"/>
      <c r="AS8" s="1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6" t="s">
        <v>0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1" t="s">
        <v>123</v>
      </c>
      <c r="H11" s="1" t="s">
        <v>123</v>
      </c>
      <c r="I11" s="1" t="s">
        <v>123</v>
      </c>
      <c r="J11" s="1" t="s">
        <v>123</v>
      </c>
      <c r="K11" s="1" t="s">
        <v>123</v>
      </c>
      <c r="L11" s="1"/>
      <c r="M11" s="1" t="s">
        <v>123</v>
      </c>
      <c r="N11" s="1" t="s">
        <v>123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>
      <c r="A12" s="1" t="s">
        <v>1</v>
      </c>
      <c r="B12" s="81">
        <v>0</v>
      </c>
      <c r="C12" s="81">
        <v>0</v>
      </c>
      <c r="D12" s="81">
        <v>0</v>
      </c>
      <c r="E12" s="19">
        <f>Feb!D12</f>
        <v>0</v>
      </c>
      <c r="F12" s="19">
        <f t="shared" ref="F12:F43" si="0">B12+C12-D12+E12</f>
        <v>0</v>
      </c>
      <c r="G12" s="78">
        <v>0</v>
      </c>
      <c r="H12" s="19">
        <f t="shared" ref="H12:H43" si="1">F12-G12</f>
        <v>0</v>
      </c>
      <c r="I12" s="21" t="str">
        <f t="shared" ref="I12:I43" si="2">IF(ISERR(+F12/G12-1)," ",+F12/G12-1)</f>
        <v xml:space="preserve"> </v>
      </c>
      <c r="J12" s="1" t="s">
        <v>123</v>
      </c>
      <c r="K12" s="19">
        <f t="shared" ref="K12:K43" si="3">B12+C12</f>
        <v>0</v>
      </c>
      <c r="L12" s="78">
        <v>0</v>
      </c>
      <c r="M12" s="19">
        <f t="shared" ref="M12:M43" si="4">K12-L12</f>
        <v>0</v>
      </c>
      <c r="N12" s="21" t="str">
        <f t="shared" ref="N12:N43" si="5">IF(ISERR(+K12/L12-1)," ",+K12/L12-1)</f>
        <v xml:space="preserve"> </v>
      </c>
      <c r="O12" s="1"/>
      <c r="P12" s="1"/>
      <c r="Q12" s="55"/>
      <c r="R12" s="55"/>
      <c r="S12" s="55"/>
      <c r="T12" s="19"/>
      <c r="U12" s="19"/>
      <c r="V12" s="19"/>
      <c r="W12" s="19"/>
      <c r="X12" s="21"/>
      <c r="Y12" s="1"/>
      <c r="Z12" s="19"/>
      <c r="AA12" s="19"/>
      <c r="AB12" s="19"/>
      <c r="AC12" s="21"/>
      <c r="AD12" s="1"/>
      <c r="AE12" s="1"/>
      <c r="AF12" s="56"/>
      <c r="AG12" s="56"/>
      <c r="AH12" s="56"/>
      <c r="AI12" s="19"/>
      <c r="AJ12" s="19"/>
      <c r="AK12" s="19"/>
      <c r="AL12" s="19"/>
      <c r="AM12" s="21"/>
      <c r="AN12" s="1"/>
      <c r="AO12" s="19"/>
      <c r="AP12" s="19"/>
      <c r="AQ12" s="19"/>
      <c r="AR12" s="2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>
      <c r="A13" s="1" t="s">
        <v>2</v>
      </c>
      <c r="B13" s="81">
        <v>832559.06</v>
      </c>
      <c r="C13" s="81">
        <v>161293.07999999984</v>
      </c>
      <c r="D13" s="81">
        <v>437041.26</v>
      </c>
      <c r="E13" s="19">
        <f>Feb!D13</f>
        <v>387216.32</v>
      </c>
      <c r="F13" s="19">
        <f t="shared" si="0"/>
        <v>944027.2</v>
      </c>
      <c r="G13" s="78">
        <v>1032800.8699999999</v>
      </c>
      <c r="H13" s="19">
        <f t="shared" si="1"/>
        <v>-88773.669999999925</v>
      </c>
      <c r="I13" s="21">
        <f t="shared" si="2"/>
        <v>-8.5954294364604777E-2</v>
      </c>
      <c r="J13" s="1"/>
      <c r="K13" s="19">
        <f t="shared" si="3"/>
        <v>993852.1399999999</v>
      </c>
      <c r="L13" s="78">
        <v>1035358.48</v>
      </c>
      <c r="M13" s="19">
        <f t="shared" si="4"/>
        <v>-41506.340000000084</v>
      </c>
      <c r="N13" s="21">
        <f t="shared" si="5"/>
        <v>-4.0088858884895662E-2</v>
      </c>
      <c r="O13" s="1"/>
      <c r="P13" s="1"/>
      <c r="Q13" s="55"/>
      <c r="R13" s="55"/>
      <c r="S13" s="55"/>
      <c r="T13" s="19"/>
      <c r="U13" s="19"/>
      <c r="V13" s="19"/>
      <c r="W13" s="19"/>
      <c r="X13" s="21"/>
      <c r="Y13" s="21"/>
      <c r="Z13" s="19"/>
      <c r="AA13" s="19"/>
      <c r="AB13" s="19"/>
      <c r="AC13" s="21"/>
      <c r="AD13" s="1"/>
      <c r="AE13" s="1"/>
      <c r="AF13" s="56"/>
      <c r="AG13" s="56"/>
      <c r="AH13" s="56"/>
      <c r="AI13" s="19"/>
      <c r="AJ13" s="19"/>
      <c r="AK13" s="19"/>
      <c r="AL13" s="19"/>
      <c r="AM13" s="21"/>
      <c r="AN13" s="1"/>
      <c r="AO13" s="19"/>
      <c r="AP13" s="19"/>
      <c r="AQ13" s="19"/>
      <c r="AR13" s="2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>
      <c r="A14" s="1" t="s">
        <v>3</v>
      </c>
      <c r="B14" s="81">
        <v>0</v>
      </c>
      <c r="C14" s="81">
        <v>0</v>
      </c>
      <c r="D14" s="81">
        <v>0</v>
      </c>
      <c r="E14" s="19">
        <f>Feb!D14</f>
        <v>0</v>
      </c>
      <c r="F14" s="19">
        <f t="shared" si="0"/>
        <v>0</v>
      </c>
      <c r="G14" s="78">
        <v>0</v>
      </c>
      <c r="H14" s="19">
        <f t="shared" si="1"/>
        <v>0</v>
      </c>
      <c r="I14" s="21" t="str">
        <f t="shared" si="2"/>
        <v xml:space="preserve"> </v>
      </c>
      <c r="J14" s="1"/>
      <c r="K14" s="19">
        <f t="shared" si="3"/>
        <v>0</v>
      </c>
      <c r="L14" s="78">
        <v>0</v>
      </c>
      <c r="M14" s="19">
        <f t="shared" si="4"/>
        <v>0</v>
      </c>
      <c r="N14" s="21" t="str">
        <f t="shared" si="5"/>
        <v xml:space="preserve"> </v>
      </c>
      <c r="O14" s="1"/>
      <c r="P14" s="1"/>
      <c r="Q14" s="55"/>
      <c r="R14" s="55"/>
      <c r="S14" s="55"/>
      <c r="T14" s="19"/>
      <c r="U14" s="19"/>
      <c r="V14" s="19"/>
      <c r="W14" s="19"/>
      <c r="X14" s="21"/>
      <c r="Y14" s="21"/>
      <c r="Z14" s="19"/>
      <c r="AA14" s="19"/>
      <c r="AB14" s="19"/>
      <c r="AC14" s="21"/>
      <c r="AD14" s="1"/>
      <c r="AE14" s="1"/>
      <c r="AF14" s="56"/>
      <c r="AG14" s="56"/>
      <c r="AH14" s="56"/>
      <c r="AI14" s="19"/>
      <c r="AJ14" s="19"/>
      <c r="AK14" s="19"/>
      <c r="AL14" s="19"/>
      <c r="AM14" s="21"/>
      <c r="AN14" s="1"/>
      <c r="AO14" s="19"/>
      <c r="AP14" s="19"/>
      <c r="AQ14" s="19"/>
      <c r="AR14" s="2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1" t="s">
        <v>4</v>
      </c>
      <c r="B15" s="81">
        <v>0</v>
      </c>
      <c r="C15" s="81">
        <v>0</v>
      </c>
      <c r="D15" s="81">
        <v>0</v>
      </c>
      <c r="E15" s="19">
        <f>Feb!D15</f>
        <v>0</v>
      </c>
      <c r="F15" s="19">
        <f t="shared" si="0"/>
        <v>0</v>
      </c>
      <c r="G15" s="78">
        <v>0</v>
      </c>
      <c r="H15" s="19">
        <f t="shared" si="1"/>
        <v>0</v>
      </c>
      <c r="I15" s="21" t="str">
        <f t="shared" si="2"/>
        <v xml:space="preserve"> </v>
      </c>
      <c r="J15" s="1"/>
      <c r="K15" s="19">
        <f t="shared" si="3"/>
        <v>0</v>
      </c>
      <c r="L15" s="78">
        <v>0</v>
      </c>
      <c r="M15" s="19">
        <f t="shared" si="4"/>
        <v>0</v>
      </c>
      <c r="N15" s="21" t="str">
        <f t="shared" si="5"/>
        <v xml:space="preserve"> </v>
      </c>
      <c r="O15" s="1"/>
      <c r="P15" s="1"/>
      <c r="Q15" s="55"/>
      <c r="R15" s="55"/>
      <c r="S15" s="55"/>
      <c r="T15" s="19"/>
      <c r="U15" s="19"/>
      <c r="V15" s="19"/>
      <c r="W15" s="19"/>
      <c r="X15" s="21"/>
      <c r="Y15" s="21"/>
      <c r="Z15" s="19"/>
      <c r="AA15" s="19"/>
      <c r="AB15" s="19"/>
      <c r="AC15" s="21"/>
      <c r="AD15" s="1"/>
      <c r="AE15" s="1"/>
      <c r="AF15" s="56"/>
      <c r="AG15" s="56"/>
      <c r="AH15" s="56"/>
      <c r="AI15" s="19"/>
      <c r="AJ15" s="19"/>
      <c r="AK15" s="19"/>
      <c r="AL15" s="19"/>
      <c r="AM15" s="21"/>
      <c r="AN15" s="1"/>
      <c r="AO15" s="19"/>
      <c r="AP15" s="19"/>
      <c r="AQ15" s="19"/>
      <c r="AR15" s="2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1" t="s">
        <v>5</v>
      </c>
      <c r="B16" s="81">
        <v>0</v>
      </c>
      <c r="C16" s="81">
        <v>0.04</v>
      </c>
      <c r="D16" s="81">
        <v>0</v>
      </c>
      <c r="E16" s="19">
        <f>Feb!D16</f>
        <v>0</v>
      </c>
      <c r="F16" s="19">
        <f t="shared" si="0"/>
        <v>0.04</v>
      </c>
      <c r="G16" s="78">
        <v>-6.0000000000000005E-2</v>
      </c>
      <c r="H16" s="19">
        <f t="shared" si="1"/>
        <v>0.1</v>
      </c>
      <c r="I16" s="21">
        <f t="shared" si="2"/>
        <v>-1.6666666666666665</v>
      </c>
      <c r="J16" s="1"/>
      <c r="K16" s="19">
        <f t="shared" si="3"/>
        <v>0.04</v>
      </c>
      <c r="L16" s="78">
        <v>-6.0000000000000005E-2</v>
      </c>
      <c r="M16" s="19">
        <f t="shared" si="4"/>
        <v>0.1</v>
      </c>
      <c r="N16" s="21">
        <f t="shared" si="5"/>
        <v>-1.6666666666666665</v>
      </c>
      <c r="O16" s="1"/>
      <c r="P16" s="1"/>
      <c r="Q16" s="55"/>
      <c r="R16" s="55"/>
      <c r="S16" s="55"/>
      <c r="T16" s="19"/>
      <c r="U16" s="19"/>
      <c r="V16" s="19"/>
      <c r="W16" s="19"/>
      <c r="X16" s="21"/>
      <c r="Y16" s="21"/>
      <c r="Z16" s="19"/>
      <c r="AA16" s="19"/>
      <c r="AB16" s="19"/>
      <c r="AC16" s="21"/>
      <c r="AD16" s="1"/>
      <c r="AE16" s="1"/>
      <c r="AF16" s="56"/>
      <c r="AG16" s="56"/>
      <c r="AH16" s="56"/>
      <c r="AI16" s="19"/>
      <c r="AJ16" s="19"/>
      <c r="AK16" s="19"/>
      <c r="AL16" s="19"/>
      <c r="AM16" s="21"/>
      <c r="AN16" s="1"/>
      <c r="AO16" s="19"/>
      <c r="AP16" s="19"/>
      <c r="AQ16" s="19"/>
      <c r="AR16" s="2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>
      <c r="A17" s="1" t="s">
        <v>6</v>
      </c>
      <c r="B17" s="81">
        <v>-0.63</v>
      </c>
      <c r="C17" s="81">
        <v>-68.08</v>
      </c>
      <c r="D17" s="81">
        <v>0</v>
      </c>
      <c r="E17" s="19">
        <f>Feb!D17</f>
        <v>0</v>
      </c>
      <c r="F17" s="19">
        <f t="shared" si="0"/>
        <v>-68.709999999999994</v>
      </c>
      <c r="G17" s="78">
        <v>438.64000000000004</v>
      </c>
      <c r="H17" s="19">
        <f t="shared" si="1"/>
        <v>-507.35</v>
      </c>
      <c r="I17" s="21">
        <f t="shared" si="2"/>
        <v>-1.15664326098851</v>
      </c>
      <c r="J17" s="1"/>
      <c r="K17" s="19">
        <f t="shared" si="3"/>
        <v>-68.709999999999994</v>
      </c>
      <c r="L17" s="78">
        <v>438.64000000000004</v>
      </c>
      <c r="M17" s="19">
        <f t="shared" si="4"/>
        <v>-507.35</v>
      </c>
      <c r="N17" s="21">
        <f t="shared" si="5"/>
        <v>-1.15664326098851</v>
      </c>
      <c r="O17" s="1"/>
      <c r="P17" s="1"/>
      <c r="Q17" s="55"/>
      <c r="R17" s="55"/>
      <c r="S17" s="55"/>
      <c r="T17" s="19"/>
      <c r="U17" s="19"/>
      <c r="V17" s="19"/>
      <c r="W17" s="19"/>
      <c r="X17" s="21"/>
      <c r="Y17" s="21"/>
      <c r="Z17" s="19"/>
      <c r="AA17" s="19"/>
      <c r="AB17" s="19"/>
      <c r="AC17" s="21"/>
      <c r="AD17" s="1"/>
      <c r="AE17" s="1"/>
      <c r="AF17" s="56"/>
      <c r="AG17" s="56"/>
      <c r="AH17" s="56"/>
      <c r="AI17" s="19"/>
      <c r="AJ17" s="19"/>
      <c r="AK17" s="19"/>
      <c r="AL17" s="19"/>
      <c r="AM17" s="21"/>
      <c r="AN17" s="1"/>
      <c r="AO17" s="19"/>
      <c r="AP17" s="19"/>
      <c r="AQ17" s="19"/>
      <c r="AR17" s="2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>
      <c r="A18" s="1" t="s">
        <v>7</v>
      </c>
      <c r="B18" s="81">
        <v>0</v>
      </c>
      <c r="C18" s="81">
        <v>0</v>
      </c>
      <c r="D18" s="81">
        <v>0</v>
      </c>
      <c r="E18" s="19">
        <f>Feb!D18</f>
        <v>0</v>
      </c>
      <c r="F18" s="19">
        <f t="shared" si="0"/>
        <v>0</v>
      </c>
      <c r="G18" s="78">
        <v>0</v>
      </c>
      <c r="H18" s="19">
        <f t="shared" si="1"/>
        <v>0</v>
      </c>
      <c r="I18" s="21" t="str">
        <f t="shared" si="2"/>
        <v xml:space="preserve"> </v>
      </c>
      <c r="J18" s="1"/>
      <c r="K18" s="19">
        <f t="shared" si="3"/>
        <v>0</v>
      </c>
      <c r="L18" s="78">
        <v>0</v>
      </c>
      <c r="M18" s="19">
        <f t="shared" si="4"/>
        <v>0</v>
      </c>
      <c r="N18" s="21" t="str">
        <f t="shared" si="5"/>
        <v xml:space="preserve"> </v>
      </c>
      <c r="O18" s="1"/>
      <c r="P18" s="1"/>
      <c r="Q18" s="55"/>
      <c r="R18" s="55"/>
      <c r="S18" s="55"/>
      <c r="T18" s="19"/>
      <c r="U18" s="19"/>
      <c r="V18" s="19"/>
      <c r="W18" s="19"/>
      <c r="X18" s="21"/>
      <c r="Y18" s="21"/>
      <c r="Z18" s="19"/>
      <c r="AA18" s="19"/>
      <c r="AB18" s="19"/>
      <c r="AC18" s="21"/>
      <c r="AD18" s="1"/>
      <c r="AE18" s="1"/>
      <c r="AF18" s="56"/>
      <c r="AG18" s="56"/>
      <c r="AH18" s="56"/>
      <c r="AI18" s="19"/>
      <c r="AJ18" s="19"/>
      <c r="AK18" s="19"/>
      <c r="AL18" s="19"/>
      <c r="AM18" s="21"/>
      <c r="AN18" s="1"/>
      <c r="AO18" s="19"/>
      <c r="AP18" s="19"/>
      <c r="AQ18" s="19"/>
      <c r="AR18" s="2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1" t="s">
        <v>8</v>
      </c>
      <c r="B19" s="81">
        <v>0</v>
      </c>
      <c r="C19" s="81">
        <v>0</v>
      </c>
      <c r="D19" s="81">
        <v>0</v>
      </c>
      <c r="E19" s="19">
        <f>Feb!D19</f>
        <v>0</v>
      </c>
      <c r="F19" s="19">
        <f t="shared" si="0"/>
        <v>0</v>
      </c>
      <c r="G19" s="78">
        <v>0</v>
      </c>
      <c r="H19" s="19">
        <f t="shared" si="1"/>
        <v>0</v>
      </c>
      <c r="I19" s="21" t="str">
        <f t="shared" si="2"/>
        <v xml:space="preserve"> </v>
      </c>
      <c r="J19" s="1"/>
      <c r="K19" s="19">
        <f t="shared" si="3"/>
        <v>0</v>
      </c>
      <c r="L19" s="78">
        <v>0</v>
      </c>
      <c r="M19" s="19">
        <f t="shared" si="4"/>
        <v>0</v>
      </c>
      <c r="N19" s="21" t="str">
        <f t="shared" si="5"/>
        <v xml:space="preserve"> </v>
      </c>
      <c r="O19" s="1"/>
      <c r="P19" s="1"/>
      <c r="Q19" s="55"/>
      <c r="R19" s="55"/>
      <c r="S19" s="55"/>
      <c r="T19" s="19"/>
      <c r="U19" s="19"/>
      <c r="V19" s="19"/>
      <c r="W19" s="19"/>
      <c r="X19" s="21"/>
      <c r="Y19" s="21"/>
      <c r="Z19" s="19"/>
      <c r="AA19" s="19"/>
      <c r="AB19" s="19"/>
      <c r="AC19" s="21"/>
      <c r="AD19" s="1"/>
      <c r="AE19" s="1"/>
      <c r="AF19" s="56"/>
      <c r="AG19" s="56"/>
      <c r="AH19" s="56"/>
      <c r="AI19" s="19"/>
      <c r="AJ19" s="19"/>
      <c r="AK19" s="19"/>
      <c r="AL19" s="19"/>
      <c r="AM19" s="21"/>
      <c r="AN19" s="1"/>
      <c r="AO19" s="19"/>
      <c r="AP19" s="19"/>
      <c r="AQ19" s="19"/>
      <c r="AR19" s="2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1" t="s">
        <v>9</v>
      </c>
      <c r="B20" s="81">
        <v>0</v>
      </c>
      <c r="C20" s="81">
        <v>998.42000000000007</v>
      </c>
      <c r="D20" s="81">
        <v>0</v>
      </c>
      <c r="E20" s="19">
        <f>Feb!D20</f>
        <v>0</v>
      </c>
      <c r="F20" s="19">
        <f t="shared" si="0"/>
        <v>998.42000000000007</v>
      </c>
      <c r="G20" s="78">
        <v>453.74</v>
      </c>
      <c r="H20" s="19">
        <f t="shared" si="1"/>
        <v>544.68000000000006</v>
      </c>
      <c r="I20" s="21">
        <f t="shared" si="2"/>
        <v>1.2004231498214839</v>
      </c>
      <c r="J20" s="1"/>
      <c r="K20" s="19">
        <f t="shared" si="3"/>
        <v>998.42000000000007</v>
      </c>
      <c r="L20" s="78">
        <v>453.74</v>
      </c>
      <c r="M20" s="19">
        <f t="shared" si="4"/>
        <v>544.68000000000006</v>
      </c>
      <c r="N20" s="21">
        <f t="shared" si="5"/>
        <v>1.2004231498214839</v>
      </c>
      <c r="O20" s="1"/>
      <c r="P20" s="1"/>
      <c r="Q20" s="55"/>
      <c r="R20" s="55"/>
      <c r="S20" s="55"/>
      <c r="T20" s="19"/>
      <c r="U20" s="19"/>
      <c r="V20" s="19"/>
      <c r="W20" s="19"/>
      <c r="X20" s="21"/>
      <c r="Y20" s="21"/>
      <c r="Z20" s="19"/>
      <c r="AA20" s="19"/>
      <c r="AB20" s="19"/>
      <c r="AC20" s="21"/>
      <c r="AD20" s="1"/>
      <c r="AE20" s="1"/>
      <c r="AF20" s="56"/>
      <c r="AG20" s="56"/>
      <c r="AH20" s="56"/>
      <c r="AI20" s="19"/>
      <c r="AJ20" s="19"/>
      <c r="AK20" s="19"/>
      <c r="AL20" s="19"/>
      <c r="AM20" s="21"/>
      <c r="AN20" s="1"/>
      <c r="AO20" s="19"/>
      <c r="AP20" s="19"/>
      <c r="AQ20" s="19"/>
      <c r="AR20" s="2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1" t="s">
        <v>10</v>
      </c>
      <c r="B21" s="81">
        <v>0</v>
      </c>
      <c r="C21" s="81">
        <v>19.25</v>
      </c>
      <c r="D21" s="81">
        <v>0</v>
      </c>
      <c r="E21" s="19">
        <f>Feb!D21</f>
        <v>0</v>
      </c>
      <c r="F21" s="19">
        <f t="shared" si="0"/>
        <v>19.25</v>
      </c>
      <c r="G21" s="78">
        <v>8.6100000000000012</v>
      </c>
      <c r="H21" s="19">
        <f t="shared" si="1"/>
        <v>10.639999999999999</v>
      </c>
      <c r="I21" s="21">
        <f t="shared" si="2"/>
        <v>1.2357723577235769</v>
      </c>
      <c r="J21" s="1"/>
      <c r="K21" s="19">
        <f t="shared" si="3"/>
        <v>19.25</v>
      </c>
      <c r="L21" s="78">
        <v>8.6100000000000012</v>
      </c>
      <c r="M21" s="19">
        <f t="shared" si="4"/>
        <v>10.639999999999999</v>
      </c>
      <c r="N21" s="21">
        <f t="shared" si="5"/>
        <v>1.2357723577235769</v>
      </c>
      <c r="O21" s="1"/>
      <c r="P21" s="1"/>
      <c r="Q21" s="55"/>
      <c r="R21" s="55"/>
      <c r="S21" s="55"/>
      <c r="T21" s="19"/>
      <c r="U21" s="19"/>
      <c r="V21" s="19"/>
      <c r="W21" s="19"/>
      <c r="X21" s="21"/>
      <c r="Y21" s="21"/>
      <c r="Z21" s="19"/>
      <c r="AA21" s="19"/>
      <c r="AB21" s="19"/>
      <c r="AC21" s="21"/>
      <c r="AD21" s="1"/>
      <c r="AE21" s="1"/>
      <c r="AF21" s="56"/>
      <c r="AG21" s="56"/>
      <c r="AH21" s="56"/>
      <c r="AI21" s="19"/>
      <c r="AJ21" s="19"/>
      <c r="AK21" s="19"/>
      <c r="AL21" s="19"/>
      <c r="AM21" s="21"/>
      <c r="AN21" s="1"/>
      <c r="AO21" s="19"/>
      <c r="AP21" s="19"/>
      <c r="AQ21" s="19"/>
      <c r="AR21" s="2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>
      <c r="A22" s="1" t="s">
        <v>11</v>
      </c>
      <c r="B22" s="81">
        <v>0</v>
      </c>
      <c r="C22" s="81">
        <v>0</v>
      </c>
      <c r="D22" s="81">
        <v>0</v>
      </c>
      <c r="E22" s="19">
        <f>Feb!D22</f>
        <v>0</v>
      </c>
      <c r="F22" s="19">
        <f t="shared" si="0"/>
        <v>0</v>
      </c>
      <c r="G22" s="78">
        <v>0</v>
      </c>
      <c r="H22" s="19">
        <f t="shared" si="1"/>
        <v>0</v>
      </c>
      <c r="I22" s="21" t="str">
        <f t="shared" si="2"/>
        <v xml:space="preserve"> </v>
      </c>
      <c r="J22" s="1"/>
      <c r="K22" s="19">
        <f t="shared" si="3"/>
        <v>0</v>
      </c>
      <c r="L22" s="78">
        <v>0</v>
      </c>
      <c r="M22" s="19">
        <f t="shared" si="4"/>
        <v>0</v>
      </c>
      <c r="N22" s="21" t="str">
        <f t="shared" si="5"/>
        <v xml:space="preserve"> </v>
      </c>
      <c r="O22" s="1"/>
      <c r="P22" s="1"/>
      <c r="Q22" s="55"/>
      <c r="R22" s="55"/>
      <c r="S22" s="55"/>
      <c r="T22" s="19"/>
      <c r="U22" s="19"/>
      <c r="V22" s="19"/>
      <c r="W22" s="19"/>
      <c r="X22" s="21"/>
      <c r="Y22" s="21"/>
      <c r="Z22" s="19"/>
      <c r="AA22" s="19"/>
      <c r="AB22" s="19"/>
      <c r="AC22" s="21"/>
      <c r="AD22" s="1"/>
      <c r="AE22" s="1"/>
      <c r="AF22" s="56"/>
      <c r="AG22" s="56"/>
      <c r="AH22" s="56"/>
      <c r="AI22" s="19"/>
      <c r="AJ22" s="19"/>
      <c r="AK22" s="19"/>
      <c r="AL22" s="19"/>
      <c r="AM22" s="21"/>
      <c r="AN22" s="1"/>
      <c r="AO22" s="19"/>
      <c r="AP22" s="19"/>
      <c r="AQ22" s="19"/>
      <c r="AR22" s="2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A23" s="1" t="s">
        <v>12</v>
      </c>
      <c r="B23" s="81">
        <v>323816.66000000003</v>
      </c>
      <c r="C23" s="81">
        <v>66097.349999999977</v>
      </c>
      <c r="D23" s="81">
        <v>157416.73000000001</v>
      </c>
      <c r="E23" s="19">
        <f>Feb!D23</f>
        <v>135143.15</v>
      </c>
      <c r="F23" s="19">
        <f t="shared" si="0"/>
        <v>367640.43</v>
      </c>
      <c r="G23" s="78">
        <v>390509.55</v>
      </c>
      <c r="H23" s="19">
        <f t="shared" si="1"/>
        <v>-22869.119999999995</v>
      </c>
      <c r="I23" s="21">
        <f t="shared" si="2"/>
        <v>-5.8562255391705564E-2</v>
      </c>
      <c r="J23" s="1"/>
      <c r="K23" s="19">
        <f t="shared" si="3"/>
        <v>389914.01</v>
      </c>
      <c r="L23" s="78">
        <v>394026.94</v>
      </c>
      <c r="M23" s="19">
        <f t="shared" si="4"/>
        <v>-4112.929999999993</v>
      </c>
      <c r="N23" s="21">
        <f t="shared" si="5"/>
        <v>-1.0438194911241316E-2</v>
      </c>
      <c r="O23" s="1"/>
      <c r="P23" s="1"/>
      <c r="Q23" s="55"/>
      <c r="R23" s="55"/>
      <c r="S23" s="55"/>
      <c r="T23" s="19"/>
      <c r="U23" s="19"/>
      <c r="V23" s="19"/>
      <c r="W23" s="19"/>
      <c r="X23" s="21"/>
      <c r="Y23" s="21"/>
      <c r="Z23" s="19"/>
      <c r="AA23" s="19"/>
      <c r="AB23" s="19"/>
      <c r="AC23" s="21"/>
      <c r="AD23" s="1"/>
      <c r="AE23" s="1"/>
      <c r="AF23" s="56"/>
      <c r="AG23" s="56"/>
      <c r="AH23" s="56"/>
      <c r="AI23" s="19"/>
      <c r="AJ23" s="19"/>
      <c r="AK23" s="19"/>
      <c r="AL23" s="19"/>
      <c r="AM23" s="21"/>
      <c r="AN23" s="1"/>
      <c r="AO23" s="19"/>
      <c r="AP23" s="19"/>
      <c r="AQ23" s="19"/>
      <c r="AR23" s="2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>
      <c r="A24" s="1" t="s">
        <v>13</v>
      </c>
      <c r="B24" s="81">
        <v>334078.08999999997</v>
      </c>
      <c r="C24" s="81">
        <v>46126.840000000026</v>
      </c>
      <c r="D24" s="81">
        <v>190173.81</v>
      </c>
      <c r="E24" s="19">
        <f>Feb!D24</f>
        <v>158925.72</v>
      </c>
      <c r="F24" s="19">
        <f t="shared" si="0"/>
        <v>348956.83999999997</v>
      </c>
      <c r="G24" s="78">
        <v>460706.95</v>
      </c>
      <c r="H24" s="19">
        <f t="shared" si="1"/>
        <v>-111750.11000000004</v>
      </c>
      <c r="I24" s="21">
        <f t="shared" si="2"/>
        <v>-0.24256224048714703</v>
      </c>
      <c r="J24" s="1"/>
      <c r="K24" s="19">
        <f t="shared" si="3"/>
        <v>380204.93</v>
      </c>
      <c r="L24" s="78">
        <v>477059.10000000003</v>
      </c>
      <c r="M24" s="19">
        <f t="shared" si="4"/>
        <v>-96854.170000000042</v>
      </c>
      <c r="N24" s="21">
        <f t="shared" si="5"/>
        <v>-0.20302341994943607</v>
      </c>
      <c r="O24" s="1"/>
      <c r="P24" s="1"/>
      <c r="Q24" s="55"/>
      <c r="R24" s="55"/>
      <c r="S24" s="55"/>
      <c r="T24" s="19"/>
      <c r="U24" s="19"/>
      <c r="V24" s="19"/>
      <c r="W24" s="19"/>
      <c r="X24" s="21"/>
      <c r="Y24" s="21"/>
      <c r="Z24" s="19"/>
      <c r="AA24" s="19"/>
      <c r="AB24" s="19"/>
      <c r="AC24" s="21"/>
      <c r="AD24" s="1"/>
      <c r="AE24" s="1"/>
      <c r="AF24" s="56"/>
      <c r="AG24" s="56"/>
      <c r="AH24" s="56"/>
      <c r="AI24" s="19"/>
      <c r="AJ24" s="19"/>
      <c r="AK24" s="19"/>
      <c r="AL24" s="19"/>
      <c r="AM24" s="21"/>
      <c r="AN24" s="1"/>
      <c r="AO24" s="19"/>
      <c r="AP24" s="19"/>
      <c r="AQ24" s="19"/>
      <c r="AR24" s="2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>
      <c r="A25" s="1" t="s">
        <v>14</v>
      </c>
      <c r="B25" s="81">
        <v>-0.57999999999999996</v>
      </c>
      <c r="C25" s="81">
        <v>97.81</v>
      </c>
      <c r="D25" s="81">
        <v>0</v>
      </c>
      <c r="E25" s="19">
        <f>Feb!D25</f>
        <v>0</v>
      </c>
      <c r="F25" s="19">
        <f t="shared" si="0"/>
        <v>97.23</v>
      </c>
      <c r="G25" s="78">
        <v>115.59</v>
      </c>
      <c r="H25" s="19">
        <f t="shared" si="1"/>
        <v>-18.36</v>
      </c>
      <c r="I25" s="21">
        <f t="shared" si="2"/>
        <v>-0.15883726966000522</v>
      </c>
      <c r="J25" s="1"/>
      <c r="K25" s="19">
        <f t="shared" si="3"/>
        <v>97.23</v>
      </c>
      <c r="L25" s="78">
        <v>115.59</v>
      </c>
      <c r="M25" s="19">
        <f t="shared" si="4"/>
        <v>-18.36</v>
      </c>
      <c r="N25" s="21">
        <f t="shared" si="5"/>
        <v>-0.15883726966000522</v>
      </c>
      <c r="O25" s="1"/>
      <c r="P25" s="1"/>
      <c r="Q25" s="55"/>
      <c r="R25" s="55"/>
      <c r="S25" s="55"/>
      <c r="T25" s="19"/>
      <c r="U25" s="19"/>
      <c r="V25" s="19"/>
      <c r="W25" s="19"/>
      <c r="X25" s="21"/>
      <c r="Y25" s="21"/>
      <c r="Z25" s="19"/>
      <c r="AA25" s="19"/>
      <c r="AB25" s="19"/>
      <c r="AC25" s="21"/>
      <c r="AD25" s="1"/>
      <c r="AE25" s="1"/>
      <c r="AF25" s="56"/>
      <c r="AG25" s="56"/>
      <c r="AH25" s="56"/>
      <c r="AI25" s="19"/>
      <c r="AJ25" s="19"/>
      <c r="AK25" s="19"/>
      <c r="AL25" s="19"/>
      <c r="AM25" s="21"/>
      <c r="AN25" s="1"/>
      <c r="AO25" s="19"/>
      <c r="AP25" s="19"/>
      <c r="AQ25" s="19"/>
      <c r="AR25" s="2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 t="s">
        <v>15</v>
      </c>
      <c r="B26" s="81">
        <v>1242216.42</v>
      </c>
      <c r="C26" s="81">
        <v>188676.33000000007</v>
      </c>
      <c r="D26" s="81">
        <v>481168.22</v>
      </c>
      <c r="E26" s="19">
        <f>Feb!D26</f>
        <v>422416.73</v>
      </c>
      <c r="F26" s="19">
        <f t="shared" si="0"/>
        <v>1372141.26</v>
      </c>
      <c r="G26" s="78">
        <v>879961.78</v>
      </c>
      <c r="H26" s="19">
        <f t="shared" si="1"/>
        <v>492179.48</v>
      </c>
      <c r="I26" s="21">
        <f t="shared" si="2"/>
        <v>0.55931915588424763</v>
      </c>
      <c r="J26" s="1"/>
      <c r="K26" s="19">
        <f t="shared" si="3"/>
        <v>1430892.75</v>
      </c>
      <c r="L26" s="78">
        <v>894313.41</v>
      </c>
      <c r="M26" s="19">
        <f t="shared" si="4"/>
        <v>536579.34</v>
      </c>
      <c r="N26" s="21">
        <f t="shared" si="5"/>
        <v>0.5999902651577147</v>
      </c>
      <c r="O26" s="1"/>
      <c r="P26" s="1"/>
      <c r="Q26" s="55"/>
      <c r="R26" s="55"/>
      <c r="S26" s="55"/>
      <c r="T26" s="19"/>
      <c r="U26" s="19"/>
      <c r="V26" s="19"/>
      <c r="W26" s="19"/>
      <c r="X26" s="21"/>
      <c r="Y26" s="21"/>
      <c r="Z26" s="19"/>
      <c r="AA26" s="19"/>
      <c r="AB26" s="19"/>
      <c r="AC26" s="21"/>
      <c r="AD26" s="1"/>
      <c r="AE26" s="1"/>
      <c r="AF26" s="56"/>
      <c r="AG26" s="56"/>
      <c r="AH26" s="56"/>
      <c r="AI26" s="19"/>
      <c r="AJ26" s="19"/>
      <c r="AK26" s="19"/>
      <c r="AL26" s="19"/>
      <c r="AM26" s="21"/>
      <c r="AN26" s="1"/>
      <c r="AO26" s="19"/>
      <c r="AP26" s="19"/>
      <c r="AQ26" s="19"/>
      <c r="AR26" s="2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1" t="s">
        <v>16</v>
      </c>
      <c r="B27" s="81">
        <v>507875.51</v>
      </c>
      <c r="C27" s="81">
        <v>89215.770000000019</v>
      </c>
      <c r="D27" s="81">
        <v>184415.73</v>
      </c>
      <c r="E27" s="19">
        <f>Feb!D27</f>
        <v>158622.10999999999</v>
      </c>
      <c r="F27" s="19">
        <f t="shared" si="0"/>
        <v>571297.66</v>
      </c>
      <c r="G27" s="78">
        <v>418564.30000000005</v>
      </c>
      <c r="H27" s="19">
        <f t="shared" si="1"/>
        <v>152733.35999999999</v>
      </c>
      <c r="I27" s="21">
        <f t="shared" si="2"/>
        <v>0.36489820082601399</v>
      </c>
      <c r="J27" s="1"/>
      <c r="K27" s="19">
        <f t="shared" si="3"/>
        <v>597091.28</v>
      </c>
      <c r="L27" s="78">
        <v>424200.59</v>
      </c>
      <c r="M27" s="19">
        <f t="shared" si="4"/>
        <v>172890.69</v>
      </c>
      <c r="N27" s="21">
        <f t="shared" si="5"/>
        <v>0.40756824501352051</v>
      </c>
      <c r="O27" s="1"/>
      <c r="P27" s="1"/>
      <c r="Q27" s="55"/>
      <c r="R27" s="55"/>
      <c r="S27" s="55"/>
      <c r="T27" s="19"/>
      <c r="U27" s="19"/>
      <c r="V27" s="19"/>
      <c r="W27" s="19"/>
      <c r="X27" s="21"/>
      <c r="Y27" s="21"/>
      <c r="Z27" s="19"/>
      <c r="AA27" s="19"/>
      <c r="AB27" s="19"/>
      <c r="AC27" s="21"/>
      <c r="AD27" s="1"/>
      <c r="AE27" s="1"/>
      <c r="AF27" s="56"/>
      <c r="AG27" s="56"/>
      <c r="AH27" s="56"/>
      <c r="AI27" s="19"/>
      <c r="AJ27" s="19"/>
      <c r="AK27" s="19"/>
      <c r="AL27" s="19"/>
      <c r="AM27" s="21"/>
      <c r="AN27" s="1"/>
      <c r="AO27" s="19"/>
      <c r="AP27" s="19"/>
      <c r="AQ27" s="19"/>
      <c r="AR27" s="2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>
      <c r="A28" s="1" t="s">
        <v>17</v>
      </c>
      <c r="B28" s="81">
        <v>0</v>
      </c>
      <c r="C28" s="81">
        <v>0</v>
      </c>
      <c r="D28" s="81">
        <v>0</v>
      </c>
      <c r="E28" s="19">
        <f>Feb!D28</f>
        <v>0</v>
      </c>
      <c r="F28" s="19">
        <f t="shared" si="0"/>
        <v>0</v>
      </c>
      <c r="G28" s="78">
        <v>0</v>
      </c>
      <c r="H28" s="19">
        <f t="shared" si="1"/>
        <v>0</v>
      </c>
      <c r="I28" s="21" t="str">
        <f t="shared" si="2"/>
        <v xml:space="preserve"> </v>
      </c>
      <c r="J28" s="1"/>
      <c r="K28" s="19">
        <f t="shared" si="3"/>
        <v>0</v>
      </c>
      <c r="L28" s="78">
        <v>0</v>
      </c>
      <c r="M28" s="19">
        <f t="shared" si="4"/>
        <v>0</v>
      </c>
      <c r="N28" s="21" t="str">
        <f t="shared" si="5"/>
        <v xml:space="preserve"> </v>
      </c>
      <c r="O28" s="1"/>
      <c r="P28" s="1"/>
      <c r="Q28" s="55"/>
      <c r="R28" s="55"/>
      <c r="S28" s="55"/>
      <c r="T28" s="19"/>
      <c r="U28" s="19"/>
      <c r="V28" s="19"/>
      <c r="W28" s="19"/>
      <c r="X28" s="21"/>
      <c r="Y28" s="21"/>
      <c r="Z28" s="19"/>
      <c r="AA28" s="19"/>
      <c r="AB28" s="19"/>
      <c r="AC28" s="21"/>
      <c r="AD28" s="1"/>
      <c r="AE28" s="1"/>
      <c r="AF28" s="56"/>
      <c r="AG28" s="56"/>
      <c r="AH28" s="56"/>
      <c r="AI28" s="19"/>
      <c r="AJ28" s="19"/>
      <c r="AK28" s="19"/>
      <c r="AL28" s="19"/>
      <c r="AM28" s="21"/>
      <c r="AN28" s="1"/>
      <c r="AO28" s="19"/>
      <c r="AP28" s="19"/>
      <c r="AQ28" s="19"/>
      <c r="AR28" s="2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>
      <c r="A29" s="1" t="s">
        <v>18</v>
      </c>
      <c r="B29" s="81">
        <v>230906.97999999998</v>
      </c>
      <c r="C29" s="81">
        <v>48205.180000000051</v>
      </c>
      <c r="D29" s="81">
        <v>80746.78</v>
      </c>
      <c r="E29" s="19">
        <f>Feb!D29</f>
        <v>90416.77</v>
      </c>
      <c r="F29" s="19">
        <f t="shared" si="0"/>
        <v>288782.15000000002</v>
      </c>
      <c r="G29" s="78">
        <v>249971.06000000003</v>
      </c>
      <c r="H29" s="19">
        <f t="shared" si="1"/>
        <v>38811.089999999997</v>
      </c>
      <c r="I29" s="21">
        <f t="shared" si="2"/>
        <v>0.15526233316768745</v>
      </c>
      <c r="J29" s="1"/>
      <c r="K29" s="19">
        <f t="shared" si="3"/>
        <v>279112.16000000003</v>
      </c>
      <c r="L29" s="78">
        <v>248376.22</v>
      </c>
      <c r="M29" s="19">
        <f t="shared" si="4"/>
        <v>30735.940000000031</v>
      </c>
      <c r="N29" s="21">
        <f t="shared" si="5"/>
        <v>0.12374751495936298</v>
      </c>
      <c r="O29" s="1"/>
      <c r="P29" s="1"/>
      <c r="Q29" s="55"/>
      <c r="R29" s="55"/>
      <c r="S29" s="55"/>
      <c r="T29" s="19"/>
      <c r="U29" s="19"/>
      <c r="V29" s="19"/>
      <c r="W29" s="19"/>
      <c r="X29" s="21"/>
      <c r="Y29" s="21"/>
      <c r="Z29" s="19"/>
      <c r="AA29" s="19"/>
      <c r="AB29" s="19"/>
      <c r="AC29" s="21"/>
      <c r="AD29" s="1"/>
      <c r="AE29" s="1"/>
      <c r="AF29" s="56"/>
      <c r="AG29" s="56"/>
      <c r="AH29" s="56"/>
      <c r="AI29" s="19"/>
      <c r="AJ29" s="19"/>
      <c r="AK29" s="19"/>
      <c r="AL29" s="19"/>
      <c r="AM29" s="21"/>
      <c r="AN29" s="1"/>
      <c r="AO29" s="19"/>
      <c r="AP29" s="19"/>
      <c r="AQ29" s="19"/>
      <c r="AR29" s="2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>
      <c r="A30" s="1" t="s">
        <v>19</v>
      </c>
      <c r="B30" s="81">
        <v>200748.91</v>
      </c>
      <c r="C30" s="81">
        <v>81180.72</v>
      </c>
      <c r="D30" s="81">
        <v>91383.08</v>
      </c>
      <c r="E30" s="19">
        <f>Feb!D30</f>
        <v>70373.649999999994</v>
      </c>
      <c r="F30" s="19">
        <f t="shared" si="0"/>
        <v>260920.19999999998</v>
      </c>
      <c r="G30" s="78">
        <v>143812.86000000004</v>
      </c>
      <c r="H30" s="19">
        <f t="shared" si="1"/>
        <v>117107.33999999994</v>
      </c>
      <c r="I30" s="21">
        <f t="shared" si="2"/>
        <v>0.81430367214726074</v>
      </c>
      <c r="J30" s="1"/>
      <c r="K30" s="19">
        <f t="shared" si="3"/>
        <v>281929.63</v>
      </c>
      <c r="L30" s="78">
        <v>145119.32000000004</v>
      </c>
      <c r="M30" s="19">
        <f t="shared" si="4"/>
        <v>136810.30999999997</v>
      </c>
      <c r="N30" s="21">
        <f t="shared" si="5"/>
        <v>0.94274359885368764</v>
      </c>
      <c r="O30" s="1"/>
      <c r="P30" s="1"/>
      <c r="Q30" s="55"/>
      <c r="R30" s="55"/>
      <c r="S30" s="55"/>
      <c r="T30" s="19"/>
      <c r="U30" s="19"/>
      <c r="V30" s="19"/>
      <c r="W30" s="19"/>
      <c r="X30" s="21"/>
      <c r="Y30" s="21"/>
      <c r="Z30" s="19"/>
      <c r="AA30" s="19"/>
      <c r="AB30" s="19"/>
      <c r="AC30" s="21"/>
      <c r="AD30" s="1"/>
      <c r="AE30" s="1"/>
      <c r="AF30" s="56"/>
      <c r="AG30" s="56"/>
      <c r="AH30" s="56"/>
      <c r="AI30" s="19"/>
      <c r="AJ30" s="19"/>
      <c r="AK30" s="19"/>
      <c r="AL30" s="19"/>
      <c r="AM30" s="21"/>
      <c r="AN30" s="1"/>
      <c r="AO30" s="19"/>
      <c r="AP30" s="19"/>
      <c r="AQ30" s="19"/>
      <c r="AR30" s="2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 t="s">
        <v>20</v>
      </c>
      <c r="B31" s="81">
        <v>0</v>
      </c>
      <c r="C31" s="81">
        <v>0</v>
      </c>
      <c r="D31" s="81">
        <v>0</v>
      </c>
      <c r="E31" s="19">
        <f>Feb!D31</f>
        <v>0</v>
      </c>
      <c r="F31" s="19">
        <f t="shared" si="0"/>
        <v>0</v>
      </c>
      <c r="G31" s="78">
        <v>0</v>
      </c>
      <c r="H31" s="19">
        <f t="shared" si="1"/>
        <v>0</v>
      </c>
      <c r="I31" s="21" t="str">
        <f t="shared" si="2"/>
        <v xml:space="preserve"> </v>
      </c>
      <c r="J31" s="1"/>
      <c r="K31" s="19">
        <f t="shared" si="3"/>
        <v>0</v>
      </c>
      <c r="L31" s="78">
        <v>0</v>
      </c>
      <c r="M31" s="19">
        <f t="shared" si="4"/>
        <v>0</v>
      </c>
      <c r="N31" s="21" t="str">
        <f t="shared" si="5"/>
        <v xml:space="preserve"> </v>
      </c>
      <c r="O31" s="1"/>
      <c r="P31" s="1"/>
      <c r="Q31" s="55"/>
      <c r="R31" s="55"/>
      <c r="S31" s="55"/>
      <c r="T31" s="19"/>
      <c r="U31" s="19"/>
      <c r="V31" s="19"/>
      <c r="W31" s="19"/>
      <c r="X31" s="21"/>
      <c r="Y31" s="21"/>
      <c r="Z31" s="19"/>
      <c r="AA31" s="19"/>
      <c r="AB31" s="19"/>
      <c r="AC31" s="21"/>
      <c r="AD31" s="1"/>
      <c r="AE31" s="1"/>
      <c r="AF31" s="56"/>
      <c r="AG31" s="56"/>
      <c r="AH31" s="56"/>
      <c r="AI31" s="19"/>
      <c r="AJ31" s="19"/>
      <c r="AK31" s="19"/>
      <c r="AL31" s="19"/>
      <c r="AM31" s="21"/>
      <c r="AN31" s="1"/>
      <c r="AO31" s="19"/>
      <c r="AP31" s="19"/>
      <c r="AQ31" s="19"/>
      <c r="AR31" s="2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 t="s">
        <v>21</v>
      </c>
      <c r="B32" s="81">
        <v>2338094.5300000003</v>
      </c>
      <c r="C32" s="81">
        <v>380160.4299999997</v>
      </c>
      <c r="D32" s="81">
        <v>1007148.29</v>
      </c>
      <c r="E32" s="19">
        <f>Feb!D32</f>
        <v>923937.59</v>
      </c>
      <c r="F32" s="19">
        <f t="shared" si="0"/>
        <v>2635044.2599999998</v>
      </c>
      <c r="G32" s="78">
        <v>2814716.6500000004</v>
      </c>
      <c r="H32" s="19">
        <f t="shared" si="1"/>
        <v>-179672.3900000006</v>
      </c>
      <c r="I32" s="21">
        <f t="shared" si="2"/>
        <v>-6.3833206798986519E-2</v>
      </c>
      <c r="J32" s="1"/>
      <c r="K32" s="19">
        <f t="shared" si="3"/>
        <v>2718254.96</v>
      </c>
      <c r="L32" s="78">
        <v>2753024.91</v>
      </c>
      <c r="M32" s="19">
        <f t="shared" si="4"/>
        <v>-34769.950000000186</v>
      </c>
      <c r="N32" s="21">
        <f t="shared" si="5"/>
        <v>-1.2629725896668442E-2</v>
      </c>
      <c r="O32" s="1"/>
      <c r="P32" s="1"/>
      <c r="Q32" s="55"/>
      <c r="R32" s="55"/>
      <c r="S32" s="55"/>
      <c r="T32" s="19"/>
      <c r="U32" s="19"/>
      <c r="V32" s="19"/>
      <c r="W32" s="19"/>
      <c r="X32" s="21"/>
      <c r="Y32" s="1"/>
      <c r="Z32" s="19"/>
      <c r="AA32" s="19"/>
      <c r="AB32" s="19"/>
      <c r="AC32" s="21"/>
      <c r="AD32" s="1"/>
      <c r="AE32" s="1"/>
      <c r="AF32" s="56"/>
      <c r="AG32" s="56"/>
      <c r="AH32" s="56"/>
      <c r="AI32" s="19"/>
      <c r="AJ32" s="19"/>
      <c r="AK32" s="19"/>
      <c r="AL32" s="19"/>
      <c r="AM32" s="21"/>
      <c r="AN32" s="1"/>
      <c r="AO32" s="19"/>
      <c r="AP32" s="19"/>
      <c r="AQ32" s="19"/>
      <c r="AR32" s="2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 t="s">
        <v>22</v>
      </c>
      <c r="B33" s="81">
        <v>665851250.17000008</v>
      </c>
      <c r="C33" s="81">
        <v>146511757.56000006</v>
      </c>
      <c r="D33" s="81">
        <v>322664897.56999999</v>
      </c>
      <c r="E33" s="19">
        <f>Feb!D33</f>
        <v>314036157.33999997</v>
      </c>
      <c r="F33" s="19">
        <f t="shared" si="0"/>
        <v>803734267.50000012</v>
      </c>
      <c r="G33" s="78">
        <v>483893435.51999998</v>
      </c>
      <c r="H33" s="19">
        <f t="shared" si="1"/>
        <v>319840831.98000014</v>
      </c>
      <c r="I33" s="21">
        <f t="shared" si="2"/>
        <v>0.66097369483075097</v>
      </c>
      <c r="J33" s="1"/>
      <c r="K33" s="19">
        <f t="shared" si="3"/>
        <v>812363007.73000014</v>
      </c>
      <c r="L33" s="78">
        <v>453879504.93000001</v>
      </c>
      <c r="M33" s="19">
        <f t="shared" si="4"/>
        <v>358483502.80000013</v>
      </c>
      <c r="N33" s="21">
        <f t="shared" si="5"/>
        <v>0.78982086414165709</v>
      </c>
      <c r="O33" s="1"/>
      <c r="P33" s="1"/>
      <c r="Q33" s="55"/>
      <c r="R33" s="55"/>
      <c r="S33" s="55"/>
      <c r="T33" s="19"/>
      <c r="U33" s="19"/>
      <c r="V33" s="19"/>
      <c r="W33" s="19"/>
      <c r="X33" s="21"/>
      <c r="Y33" s="1"/>
      <c r="Z33" s="19"/>
      <c r="AA33" s="19"/>
      <c r="AB33" s="19"/>
      <c r="AC33" s="21"/>
      <c r="AD33" s="1"/>
      <c r="AE33" s="1"/>
      <c r="AF33" s="56"/>
      <c r="AG33" s="56"/>
      <c r="AH33" s="56"/>
      <c r="AI33" s="19"/>
      <c r="AJ33" s="19"/>
      <c r="AK33" s="19"/>
      <c r="AL33" s="19"/>
      <c r="AM33" s="21"/>
      <c r="AN33" s="1"/>
      <c r="AO33" s="19"/>
      <c r="AP33" s="19"/>
      <c r="AQ33" s="19"/>
      <c r="AR33" s="2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 t="s">
        <v>23</v>
      </c>
      <c r="B34" s="81">
        <v>547287.41</v>
      </c>
      <c r="C34" s="81">
        <v>145585.56999999995</v>
      </c>
      <c r="D34" s="81">
        <v>261771</v>
      </c>
      <c r="E34" s="19">
        <f>Feb!D34</f>
        <v>230892.37</v>
      </c>
      <c r="F34" s="19">
        <f t="shared" si="0"/>
        <v>661994.35</v>
      </c>
      <c r="G34" s="78">
        <v>477230.25</v>
      </c>
      <c r="H34" s="19">
        <f t="shared" si="1"/>
        <v>184764.09999999998</v>
      </c>
      <c r="I34" s="21">
        <f t="shared" si="2"/>
        <v>0.38715923812457409</v>
      </c>
      <c r="J34" s="1"/>
      <c r="K34" s="19">
        <f t="shared" si="3"/>
        <v>692872.98</v>
      </c>
      <c r="L34" s="78">
        <v>503534.58</v>
      </c>
      <c r="M34" s="19">
        <f t="shared" si="4"/>
        <v>189338.39999999997</v>
      </c>
      <c r="N34" s="21">
        <f t="shared" si="5"/>
        <v>0.3760186639018912</v>
      </c>
      <c r="O34" s="1"/>
      <c r="P34" s="1"/>
      <c r="Q34" s="55"/>
      <c r="R34" s="55"/>
      <c r="S34" s="55"/>
      <c r="T34" s="19"/>
      <c r="U34" s="19"/>
      <c r="V34" s="19"/>
      <c r="W34" s="19"/>
      <c r="X34" s="21"/>
      <c r="Y34" s="1"/>
      <c r="Z34" s="19"/>
      <c r="AA34" s="19"/>
      <c r="AB34" s="19"/>
      <c r="AC34" s="21"/>
      <c r="AD34" s="1"/>
      <c r="AE34" s="1"/>
      <c r="AF34" s="56"/>
      <c r="AG34" s="56"/>
      <c r="AH34" s="56"/>
      <c r="AI34" s="19"/>
      <c r="AJ34" s="19"/>
      <c r="AK34" s="19"/>
      <c r="AL34" s="19"/>
      <c r="AM34" s="21"/>
      <c r="AN34" s="1"/>
      <c r="AO34" s="19"/>
      <c r="AP34" s="19"/>
      <c r="AQ34" s="19"/>
      <c r="AR34" s="2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 t="s">
        <v>24</v>
      </c>
      <c r="B35" s="81">
        <v>83186979.859999999</v>
      </c>
      <c r="C35" s="81">
        <v>29394245.820000008</v>
      </c>
      <c r="D35" s="81">
        <v>39033023.579999998</v>
      </c>
      <c r="E35" s="19">
        <f>Feb!D35</f>
        <v>39097159.229999997</v>
      </c>
      <c r="F35" s="19">
        <f t="shared" si="0"/>
        <v>112645361.33000001</v>
      </c>
      <c r="G35" s="78">
        <v>84192076.440000013</v>
      </c>
      <c r="H35" s="19">
        <f t="shared" si="1"/>
        <v>28453284.890000001</v>
      </c>
      <c r="I35" s="21">
        <f t="shared" si="2"/>
        <v>0.33795680179330656</v>
      </c>
      <c r="J35" s="1"/>
      <c r="K35" s="19">
        <f t="shared" si="3"/>
        <v>112581225.68000001</v>
      </c>
      <c r="L35" s="78">
        <v>81789381.890000015</v>
      </c>
      <c r="M35" s="19">
        <f t="shared" si="4"/>
        <v>30791843.789999992</v>
      </c>
      <c r="N35" s="21">
        <f t="shared" si="5"/>
        <v>0.37647727710441048</v>
      </c>
      <c r="O35" s="1"/>
      <c r="P35" s="1"/>
      <c r="Q35" s="55"/>
      <c r="R35" s="55"/>
      <c r="S35" s="55"/>
      <c r="T35" s="19"/>
      <c r="U35" s="19"/>
      <c r="V35" s="19"/>
      <c r="W35" s="19"/>
      <c r="X35" s="21"/>
      <c r="Y35" s="1"/>
      <c r="Z35" s="19"/>
      <c r="AA35" s="19"/>
      <c r="AB35" s="19"/>
      <c r="AC35" s="21"/>
      <c r="AD35" s="1"/>
      <c r="AE35" s="1"/>
      <c r="AF35" s="56"/>
      <c r="AG35" s="56"/>
      <c r="AH35" s="56"/>
      <c r="AI35" s="19"/>
      <c r="AJ35" s="19"/>
      <c r="AK35" s="19"/>
      <c r="AL35" s="19"/>
      <c r="AM35" s="21"/>
      <c r="AN35" s="1"/>
      <c r="AO35" s="19"/>
      <c r="AP35" s="19"/>
      <c r="AQ35" s="19"/>
      <c r="AR35" s="2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24" t="s">
        <v>149</v>
      </c>
      <c r="B36" s="81">
        <v>11336334.939999999</v>
      </c>
      <c r="C36" s="81">
        <v>1349739.7200000007</v>
      </c>
      <c r="D36" s="81">
        <v>0</v>
      </c>
      <c r="E36" s="19">
        <f>Feb!D36</f>
        <v>0</v>
      </c>
      <c r="F36" s="19">
        <f t="shared" si="0"/>
        <v>12686074.66</v>
      </c>
      <c r="G36" s="78">
        <v>8884037.290000001</v>
      </c>
      <c r="H36" s="19">
        <f t="shared" si="1"/>
        <v>3802037.3699999992</v>
      </c>
      <c r="I36" s="21">
        <f t="shared" si="2"/>
        <v>0.42796278830117318</v>
      </c>
      <c r="J36" s="1"/>
      <c r="K36" s="19">
        <f t="shared" si="3"/>
        <v>12686074.66</v>
      </c>
      <c r="L36" s="78">
        <v>8884037.290000001</v>
      </c>
      <c r="M36" s="19">
        <f t="shared" si="4"/>
        <v>3802037.3699999992</v>
      </c>
      <c r="N36" s="21">
        <f t="shared" si="5"/>
        <v>0.42796278830117318</v>
      </c>
      <c r="O36" s="1"/>
      <c r="P36" s="1"/>
      <c r="Q36" s="55"/>
      <c r="R36" s="55"/>
      <c r="S36" s="55"/>
      <c r="T36" s="19"/>
      <c r="U36" s="19"/>
      <c r="V36" s="19"/>
      <c r="W36" s="19"/>
      <c r="X36" s="21"/>
      <c r="Y36" s="1"/>
      <c r="Z36" s="19"/>
      <c r="AA36" s="19"/>
      <c r="AB36" s="19"/>
      <c r="AC36" s="21"/>
      <c r="AD36" s="1"/>
      <c r="AE36" s="1"/>
      <c r="AF36" s="56"/>
      <c r="AG36" s="56"/>
      <c r="AH36" s="56"/>
      <c r="AI36" s="19"/>
      <c r="AJ36" s="19"/>
      <c r="AK36" s="19"/>
      <c r="AL36" s="19"/>
      <c r="AM36" s="21"/>
      <c r="AN36" s="1"/>
      <c r="AO36" s="19"/>
      <c r="AP36" s="19"/>
      <c r="AQ36" s="19"/>
      <c r="AR36" s="2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 t="s">
        <v>25</v>
      </c>
      <c r="B37" s="81">
        <v>0</v>
      </c>
      <c r="C37" s="81">
        <v>0</v>
      </c>
      <c r="D37" s="81">
        <v>0</v>
      </c>
      <c r="E37" s="19">
        <f>Feb!D37</f>
        <v>0</v>
      </c>
      <c r="F37" s="19">
        <f t="shared" si="0"/>
        <v>0</v>
      </c>
      <c r="G37" s="78">
        <v>0</v>
      </c>
      <c r="H37" s="19">
        <f t="shared" si="1"/>
        <v>0</v>
      </c>
      <c r="I37" s="21" t="str">
        <f t="shared" si="2"/>
        <v xml:space="preserve"> </v>
      </c>
      <c r="J37" s="1"/>
      <c r="K37" s="19">
        <f t="shared" si="3"/>
        <v>0</v>
      </c>
      <c r="L37" s="78">
        <v>0</v>
      </c>
      <c r="M37" s="19">
        <f t="shared" si="4"/>
        <v>0</v>
      </c>
      <c r="N37" s="21" t="str">
        <f t="shared" si="5"/>
        <v xml:space="preserve"> </v>
      </c>
      <c r="O37" s="1"/>
      <c r="P37" s="1"/>
      <c r="Q37" s="55"/>
      <c r="R37" s="55"/>
      <c r="S37" s="55"/>
      <c r="T37" s="19"/>
      <c r="U37" s="19"/>
      <c r="V37" s="19"/>
      <c r="W37" s="19"/>
      <c r="X37" s="21"/>
      <c r="Y37" s="1"/>
      <c r="Z37" s="19"/>
      <c r="AA37" s="19"/>
      <c r="AB37" s="19"/>
      <c r="AC37" s="21"/>
      <c r="AD37" s="1"/>
      <c r="AE37" s="1"/>
      <c r="AF37" s="56"/>
      <c r="AG37" s="56"/>
      <c r="AH37" s="56"/>
      <c r="AI37" s="19"/>
      <c r="AJ37" s="19"/>
      <c r="AK37" s="19"/>
      <c r="AL37" s="19"/>
      <c r="AM37" s="21"/>
      <c r="AN37" s="1"/>
      <c r="AO37" s="19"/>
      <c r="AP37" s="19"/>
      <c r="AQ37" s="19"/>
      <c r="AR37" s="2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 t="s">
        <v>26</v>
      </c>
      <c r="B38" s="81">
        <v>140551.13</v>
      </c>
      <c r="C38" s="81">
        <v>16988.22</v>
      </c>
      <c r="D38" s="81">
        <v>54623.62</v>
      </c>
      <c r="E38" s="19">
        <f>Feb!D38</f>
        <v>59600.63</v>
      </c>
      <c r="F38" s="19">
        <f t="shared" si="0"/>
        <v>162516.36000000002</v>
      </c>
      <c r="G38" s="78">
        <v>154093.79999999999</v>
      </c>
      <c r="H38" s="19">
        <f t="shared" si="1"/>
        <v>8422.5600000000268</v>
      </c>
      <c r="I38" s="21">
        <f t="shared" si="2"/>
        <v>5.4658655961498992E-2</v>
      </c>
      <c r="J38" s="1"/>
      <c r="K38" s="19">
        <f t="shared" si="3"/>
        <v>157539.35</v>
      </c>
      <c r="L38" s="78">
        <v>148251.47</v>
      </c>
      <c r="M38" s="19">
        <f t="shared" si="4"/>
        <v>9287.8800000000047</v>
      </c>
      <c r="N38" s="21">
        <f t="shared" si="5"/>
        <v>6.2649496831296281E-2</v>
      </c>
      <c r="O38" s="1"/>
      <c r="P38" s="1"/>
      <c r="Q38" s="55"/>
      <c r="R38" s="55"/>
      <c r="S38" s="55"/>
      <c r="T38" s="19"/>
      <c r="U38" s="19"/>
      <c r="V38" s="19"/>
      <c r="W38" s="19"/>
      <c r="X38" s="21"/>
      <c r="Y38" s="1"/>
      <c r="Z38" s="19"/>
      <c r="AA38" s="19"/>
      <c r="AB38" s="19"/>
      <c r="AC38" s="21"/>
      <c r="AD38" s="1"/>
      <c r="AE38" s="1"/>
      <c r="AF38" s="56"/>
      <c r="AG38" s="56"/>
      <c r="AH38" s="56"/>
      <c r="AI38" s="19"/>
      <c r="AJ38" s="19"/>
      <c r="AK38" s="19"/>
      <c r="AL38" s="19"/>
      <c r="AM38" s="21"/>
      <c r="AN38" s="1"/>
      <c r="AO38" s="19"/>
      <c r="AP38" s="19"/>
      <c r="AQ38" s="19"/>
      <c r="AR38" s="2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 t="s">
        <v>27</v>
      </c>
      <c r="B39" s="81">
        <v>3563180.1500000004</v>
      </c>
      <c r="C39" s="81">
        <v>544108.23999999976</v>
      </c>
      <c r="D39" s="81">
        <v>1386720.22</v>
      </c>
      <c r="E39" s="19">
        <f>Feb!D39</f>
        <v>1222982.67</v>
      </c>
      <c r="F39" s="19">
        <f t="shared" si="0"/>
        <v>3943550.84</v>
      </c>
      <c r="G39" s="78">
        <v>3555448.17</v>
      </c>
      <c r="H39" s="19">
        <f t="shared" si="1"/>
        <v>388102.66999999993</v>
      </c>
      <c r="I39" s="21">
        <f t="shared" si="2"/>
        <v>0.10915717272289749</v>
      </c>
      <c r="J39" s="1"/>
      <c r="K39" s="19">
        <f t="shared" si="3"/>
        <v>4107288.39</v>
      </c>
      <c r="L39" s="78">
        <v>3499427.91</v>
      </c>
      <c r="M39" s="19">
        <f t="shared" si="4"/>
        <v>607860.47999999998</v>
      </c>
      <c r="N39" s="21">
        <f t="shared" si="5"/>
        <v>0.17370281532674858</v>
      </c>
      <c r="O39" s="1"/>
      <c r="P39" s="1"/>
      <c r="Q39" s="55"/>
      <c r="R39" s="55"/>
      <c r="S39" s="55"/>
      <c r="T39" s="19"/>
      <c r="U39" s="19"/>
      <c r="V39" s="19"/>
      <c r="W39" s="19"/>
      <c r="X39" s="21"/>
      <c r="Y39" s="1"/>
      <c r="Z39" s="19"/>
      <c r="AA39" s="19"/>
      <c r="AB39" s="19"/>
      <c r="AC39" s="21"/>
      <c r="AD39" s="1"/>
      <c r="AE39" s="1"/>
      <c r="AF39" s="56"/>
      <c r="AG39" s="56"/>
      <c r="AH39" s="56"/>
      <c r="AI39" s="19"/>
      <c r="AJ39" s="19"/>
      <c r="AK39" s="19"/>
      <c r="AL39" s="19"/>
      <c r="AM39" s="21"/>
      <c r="AN39" s="1"/>
      <c r="AO39" s="19"/>
      <c r="AP39" s="19"/>
      <c r="AQ39" s="19"/>
      <c r="AR39" s="2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 t="s">
        <v>28</v>
      </c>
      <c r="B40" s="81">
        <v>0</v>
      </c>
      <c r="C40" s="81">
        <v>0</v>
      </c>
      <c r="D40" s="81">
        <v>0</v>
      </c>
      <c r="E40" s="19">
        <f>Feb!D40</f>
        <v>0</v>
      </c>
      <c r="F40" s="19">
        <f t="shared" si="0"/>
        <v>0</v>
      </c>
      <c r="G40" s="78">
        <v>0</v>
      </c>
      <c r="H40" s="19">
        <f t="shared" si="1"/>
        <v>0</v>
      </c>
      <c r="I40" s="21" t="str">
        <f t="shared" si="2"/>
        <v xml:space="preserve"> </v>
      </c>
      <c r="J40" s="1"/>
      <c r="K40" s="19">
        <f t="shared" si="3"/>
        <v>0</v>
      </c>
      <c r="L40" s="78">
        <v>0</v>
      </c>
      <c r="M40" s="19">
        <f t="shared" si="4"/>
        <v>0</v>
      </c>
      <c r="N40" s="21" t="str">
        <f t="shared" si="5"/>
        <v xml:space="preserve"> </v>
      </c>
      <c r="O40" s="1"/>
      <c r="P40" s="1"/>
      <c r="Q40" s="55"/>
      <c r="R40" s="55"/>
      <c r="S40" s="55"/>
      <c r="T40" s="19"/>
      <c r="U40" s="19"/>
      <c r="V40" s="19"/>
      <c r="W40" s="19"/>
      <c r="X40" s="21"/>
      <c r="Y40" s="1"/>
      <c r="Z40" s="19"/>
      <c r="AA40" s="19"/>
      <c r="AB40" s="19"/>
      <c r="AC40" s="21"/>
      <c r="AD40" s="1"/>
      <c r="AE40" s="1"/>
      <c r="AF40" s="56"/>
      <c r="AG40" s="56"/>
      <c r="AH40" s="56"/>
      <c r="AI40" s="19"/>
      <c r="AJ40" s="19"/>
      <c r="AK40" s="19"/>
      <c r="AL40" s="19"/>
      <c r="AM40" s="21"/>
      <c r="AN40" s="1"/>
      <c r="AO40" s="19"/>
      <c r="AP40" s="19"/>
      <c r="AQ40" s="19"/>
      <c r="AR40" s="2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 t="s">
        <v>29</v>
      </c>
      <c r="B41" s="81">
        <v>261711.78999999998</v>
      </c>
      <c r="C41" s="81">
        <v>33042.840000000026</v>
      </c>
      <c r="D41" s="81">
        <v>91020.81</v>
      </c>
      <c r="E41" s="19">
        <f>Feb!D41</f>
        <v>74237.16</v>
      </c>
      <c r="F41" s="19">
        <f t="shared" si="0"/>
        <v>277970.98</v>
      </c>
      <c r="G41" s="78">
        <v>203065.71000000002</v>
      </c>
      <c r="H41" s="19">
        <f t="shared" si="1"/>
        <v>74905.26999999996</v>
      </c>
      <c r="I41" s="21">
        <f t="shared" si="2"/>
        <v>0.36887207594034432</v>
      </c>
      <c r="J41" s="1"/>
      <c r="K41" s="19">
        <f t="shared" si="3"/>
        <v>294754.63</v>
      </c>
      <c r="L41" s="78">
        <v>203196.24000000002</v>
      </c>
      <c r="M41" s="19">
        <f t="shared" si="4"/>
        <v>91558.389999999985</v>
      </c>
      <c r="N41" s="21">
        <f t="shared" si="5"/>
        <v>0.45059096565960077</v>
      </c>
      <c r="O41" s="1"/>
      <c r="P41" s="1"/>
      <c r="Q41" s="55"/>
      <c r="R41" s="55"/>
      <c r="S41" s="55"/>
      <c r="T41" s="19"/>
      <c r="U41" s="19"/>
      <c r="V41" s="19"/>
      <c r="W41" s="19"/>
      <c r="X41" s="21"/>
      <c r="Y41" s="1"/>
      <c r="Z41" s="19"/>
      <c r="AA41" s="19"/>
      <c r="AB41" s="19"/>
      <c r="AC41" s="21"/>
      <c r="AD41" s="1"/>
      <c r="AE41" s="1"/>
      <c r="AF41" s="56"/>
      <c r="AG41" s="56"/>
      <c r="AH41" s="56"/>
      <c r="AI41" s="19"/>
      <c r="AJ41" s="19"/>
      <c r="AK41" s="19"/>
      <c r="AL41" s="19"/>
      <c r="AM41" s="21"/>
      <c r="AN41" s="1"/>
      <c r="AO41" s="19"/>
      <c r="AP41" s="19"/>
      <c r="AQ41" s="19"/>
      <c r="AR41" s="2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 t="s">
        <v>30</v>
      </c>
      <c r="B42" s="81">
        <v>86617.790000000008</v>
      </c>
      <c r="C42" s="81">
        <v>-461.23000000001048</v>
      </c>
      <c r="D42" s="81">
        <v>86901.74</v>
      </c>
      <c r="E42" s="19">
        <f>Feb!D42</f>
        <v>0</v>
      </c>
      <c r="F42" s="19">
        <f t="shared" si="0"/>
        <v>-745.18000000000757</v>
      </c>
      <c r="G42" s="78">
        <v>0</v>
      </c>
      <c r="H42" s="19">
        <f t="shared" si="1"/>
        <v>-745.18000000000757</v>
      </c>
      <c r="I42" s="21" t="str">
        <f t="shared" si="2"/>
        <v xml:space="preserve"> </v>
      </c>
      <c r="J42" s="1"/>
      <c r="K42" s="19">
        <f t="shared" si="3"/>
        <v>86156.56</v>
      </c>
      <c r="L42" s="78">
        <v>0</v>
      </c>
      <c r="M42" s="19">
        <f t="shared" si="4"/>
        <v>86156.56</v>
      </c>
      <c r="N42" s="21" t="str">
        <f t="shared" si="5"/>
        <v xml:space="preserve"> </v>
      </c>
      <c r="O42" s="1"/>
      <c r="P42" s="1"/>
      <c r="Q42" s="55"/>
      <c r="R42" s="55"/>
      <c r="S42" s="55"/>
      <c r="T42" s="19"/>
      <c r="U42" s="19"/>
      <c r="V42" s="19"/>
      <c r="W42" s="19"/>
      <c r="X42" s="21"/>
      <c r="Y42" s="1"/>
      <c r="Z42" s="19"/>
      <c r="AA42" s="19"/>
      <c r="AB42" s="19"/>
      <c r="AC42" s="21"/>
      <c r="AD42" s="1"/>
      <c r="AE42" s="1"/>
      <c r="AF42" s="56"/>
      <c r="AG42" s="56"/>
      <c r="AH42" s="56"/>
      <c r="AI42" s="19"/>
      <c r="AJ42" s="19"/>
      <c r="AK42" s="19"/>
      <c r="AL42" s="19"/>
      <c r="AM42" s="21"/>
      <c r="AN42" s="1"/>
      <c r="AO42" s="19"/>
      <c r="AP42" s="19"/>
      <c r="AQ42" s="19"/>
      <c r="AR42" s="2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 t="s">
        <v>31</v>
      </c>
      <c r="B43" s="81">
        <v>404627.63</v>
      </c>
      <c r="C43" s="81">
        <v>106753.63000000006</v>
      </c>
      <c r="D43" s="81">
        <v>212534.27</v>
      </c>
      <c r="E43" s="19">
        <f>Feb!D43</f>
        <v>179382.31</v>
      </c>
      <c r="F43" s="19">
        <f t="shared" si="0"/>
        <v>478229.3000000001</v>
      </c>
      <c r="G43" s="78">
        <v>553011.22999999986</v>
      </c>
      <c r="H43" s="19">
        <f t="shared" si="1"/>
        <v>-74781.92999999976</v>
      </c>
      <c r="I43" s="21">
        <f t="shared" si="2"/>
        <v>-0.13522678373095565</v>
      </c>
      <c r="J43" s="1"/>
      <c r="K43" s="19">
        <f t="shared" si="3"/>
        <v>511381.26000000007</v>
      </c>
      <c r="L43" s="78">
        <v>547559.0199999999</v>
      </c>
      <c r="M43" s="19">
        <f t="shared" si="4"/>
        <v>-36177.759999999835</v>
      </c>
      <c r="N43" s="21">
        <f t="shared" si="5"/>
        <v>-6.6070978065524089E-2</v>
      </c>
      <c r="O43" s="1"/>
      <c r="P43" s="1"/>
      <c r="Q43" s="55"/>
      <c r="R43" s="55"/>
      <c r="S43" s="55"/>
      <c r="T43" s="19"/>
      <c r="U43" s="19"/>
      <c r="V43" s="19"/>
      <c r="W43" s="19"/>
      <c r="X43" s="21"/>
      <c r="Y43" s="1"/>
      <c r="Z43" s="19"/>
      <c r="AA43" s="19"/>
      <c r="AB43" s="19"/>
      <c r="AC43" s="21"/>
      <c r="AD43" s="1"/>
      <c r="AE43" s="1"/>
      <c r="AF43" s="56"/>
      <c r="AG43" s="56"/>
      <c r="AH43" s="56"/>
      <c r="AI43" s="19"/>
      <c r="AJ43" s="19"/>
      <c r="AK43" s="19"/>
      <c r="AL43" s="19"/>
      <c r="AM43" s="21"/>
      <c r="AN43" s="1"/>
      <c r="AO43" s="19"/>
      <c r="AP43" s="19"/>
      <c r="AQ43" s="19"/>
      <c r="AR43" s="2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 t="s">
        <v>32</v>
      </c>
      <c r="B44" s="81">
        <v>606614.84</v>
      </c>
      <c r="C44" s="81">
        <v>65418.830000000191</v>
      </c>
      <c r="D44" s="81">
        <v>265513.88</v>
      </c>
      <c r="E44" s="19">
        <f>Feb!D44</f>
        <v>198761.13</v>
      </c>
      <c r="F44" s="19">
        <f t="shared" ref="F44:F60" si="6">B44+C44-D44+E44</f>
        <v>605280.92000000016</v>
      </c>
      <c r="G44" s="78">
        <v>658594.7799999998</v>
      </c>
      <c r="H44" s="19">
        <f t="shared" ref="H44:H60" si="7">F44-G44</f>
        <v>-53313.859999999637</v>
      </c>
      <c r="I44" s="21">
        <f t="shared" ref="I44:I60" si="8">IF(ISERR(+F44/G44-1)," ",+F44/G44-1)</f>
        <v>-8.0950930099992102E-2</v>
      </c>
      <c r="J44" s="1"/>
      <c r="K44" s="19">
        <f t="shared" ref="K44:K60" si="9">B44+C44</f>
        <v>672033.67000000016</v>
      </c>
      <c r="L44" s="78">
        <v>683426.62999999989</v>
      </c>
      <c r="M44" s="19">
        <f t="shared" ref="M44:M60" si="10">K44-L44</f>
        <v>-11392.95999999973</v>
      </c>
      <c r="N44" s="21">
        <f t="shared" ref="N44:N60" si="11">IF(ISERR(+K44/L44-1)," ",+K44/L44-1)</f>
        <v>-1.6670348359120513E-2</v>
      </c>
      <c r="O44" s="1"/>
      <c r="P44" s="1"/>
      <c r="Q44" s="55"/>
      <c r="R44" s="55"/>
      <c r="S44" s="55"/>
      <c r="T44" s="19"/>
      <c r="U44" s="19"/>
      <c r="V44" s="19"/>
      <c r="W44" s="19"/>
      <c r="X44" s="21"/>
      <c r="Y44" s="1"/>
      <c r="Z44" s="19"/>
      <c r="AA44" s="19"/>
      <c r="AB44" s="19"/>
      <c r="AC44" s="21"/>
      <c r="AD44" s="1"/>
      <c r="AE44" s="1"/>
      <c r="AF44" s="56"/>
      <c r="AG44" s="56"/>
      <c r="AH44" s="56"/>
      <c r="AI44" s="19"/>
      <c r="AJ44" s="19"/>
      <c r="AK44" s="19"/>
      <c r="AL44" s="19"/>
      <c r="AM44" s="21"/>
      <c r="AN44" s="1"/>
      <c r="AO44" s="19"/>
      <c r="AP44" s="19"/>
      <c r="AQ44" s="19"/>
      <c r="AR44" s="2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 t="s">
        <v>33</v>
      </c>
      <c r="B45" s="81">
        <v>0</v>
      </c>
      <c r="C45" s="81">
        <v>0</v>
      </c>
      <c r="D45" s="81">
        <v>0</v>
      </c>
      <c r="E45" s="19">
        <f>Feb!D45</f>
        <v>0</v>
      </c>
      <c r="F45" s="19">
        <f t="shared" si="6"/>
        <v>0</v>
      </c>
      <c r="G45" s="78">
        <v>0</v>
      </c>
      <c r="H45" s="19">
        <f t="shared" si="7"/>
        <v>0</v>
      </c>
      <c r="I45" s="21" t="str">
        <f t="shared" si="8"/>
        <v xml:space="preserve"> </v>
      </c>
      <c r="J45" s="1"/>
      <c r="K45" s="19">
        <f t="shared" si="9"/>
        <v>0</v>
      </c>
      <c r="L45" s="78">
        <v>0</v>
      </c>
      <c r="M45" s="19">
        <f t="shared" si="10"/>
        <v>0</v>
      </c>
      <c r="N45" s="21" t="str">
        <f t="shared" si="11"/>
        <v xml:space="preserve"> </v>
      </c>
      <c r="O45" s="1"/>
      <c r="P45" s="1"/>
      <c r="Q45" s="55"/>
      <c r="R45" s="55"/>
      <c r="S45" s="55"/>
      <c r="T45" s="19"/>
      <c r="U45" s="19"/>
      <c r="V45" s="19"/>
      <c r="W45" s="19"/>
      <c r="X45" s="21"/>
      <c r="Y45" s="1"/>
      <c r="Z45" s="19"/>
      <c r="AA45" s="19"/>
      <c r="AB45" s="19"/>
      <c r="AC45" s="21"/>
      <c r="AD45" s="1"/>
      <c r="AE45" s="1"/>
      <c r="AF45" s="56"/>
      <c r="AG45" s="56"/>
      <c r="AH45" s="56"/>
      <c r="AI45" s="19"/>
      <c r="AJ45" s="19"/>
      <c r="AK45" s="19"/>
      <c r="AL45" s="19"/>
      <c r="AM45" s="21"/>
      <c r="AN45" s="1"/>
      <c r="AO45" s="19"/>
      <c r="AP45" s="19"/>
      <c r="AQ45" s="19"/>
      <c r="AR45" s="2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 t="s">
        <v>34</v>
      </c>
      <c r="B46" s="81">
        <v>1627092.52</v>
      </c>
      <c r="C46" s="81">
        <v>247921.68000000017</v>
      </c>
      <c r="D46" s="81">
        <v>703848.74</v>
      </c>
      <c r="E46" s="19">
        <f>Feb!D46</f>
        <v>570197.38</v>
      </c>
      <c r="F46" s="19">
        <f t="shared" si="6"/>
        <v>1741362.8400000003</v>
      </c>
      <c r="G46" s="78">
        <v>1150461.56</v>
      </c>
      <c r="H46" s="19">
        <f t="shared" si="7"/>
        <v>590901.28000000026</v>
      </c>
      <c r="I46" s="21">
        <f t="shared" si="8"/>
        <v>0.51362105483993759</v>
      </c>
      <c r="J46" s="1"/>
      <c r="K46" s="19">
        <f t="shared" si="9"/>
        <v>1875014.2000000002</v>
      </c>
      <c r="L46" s="78">
        <v>1218425.32</v>
      </c>
      <c r="M46" s="19">
        <f t="shared" si="10"/>
        <v>656588.88000000012</v>
      </c>
      <c r="N46" s="21">
        <f t="shared" si="11"/>
        <v>0.53888315452932312</v>
      </c>
      <c r="O46" s="1"/>
      <c r="P46" s="1"/>
      <c r="Q46" s="55"/>
      <c r="R46" s="55"/>
      <c r="S46" s="55"/>
      <c r="T46" s="19"/>
      <c r="U46" s="19"/>
      <c r="V46" s="19"/>
      <c r="W46" s="19"/>
      <c r="X46" s="21"/>
      <c r="Y46" s="1"/>
      <c r="Z46" s="19"/>
      <c r="AA46" s="19"/>
      <c r="AB46" s="19"/>
      <c r="AC46" s="21"/>
      <c r="AD46" s="1"/>
      <c r="AE46" s="1"/>
      <c r="AF46" s="56"/>
      <c r="AG46" s="56"/>
      <c r="AH46" s="56"/>
      <c r="AI46" s="19"/>
      <c r="AJ46" s="19"/>
      <c r="AK46" s="19"/>
      <c r="AL46" s="19"/>
      <c r="AM46" s="21"/>
      <c r="AN46" s="1"/>
      <c r="AO46" s="19"/>
      <c r="AP46" s="19"/>
      <c r="AQ46" s="19"/>
      <c r="AR46" s="2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 t="s">
        <v>35</v>
      </c>
      <c r="B47" s="81">
        <v>0</v>
      </c>
      <c r="C47" s="81">
        <v>0</v>
      </c>
      <c r="D47" s="81">
        <v>0</v>
      </c>
      <c r="E47" s="19">
        <f>Feb!D47</f>
        <v>0</v>
      </c>
      <c r="F47" s="19">
        <f t="shared" si="6"/>
        <v>0</v>
      </c>
      <c r="G47" s="78">
        <v>0</v>
      </c>
      <c r="H47" s="19">
        <f t="shared" si="7"/>
        <v>0</v>
      </c>
      <c r="I47" s="21" t="str">
        <f t="shared" si="8"/>
        <v xml:space="preserve"> </v>
      </c>
      <c r="J47" s="1"/>
      <c r="K47" s="19">
        <f t="shared" si="9"/>
        <v>0</v>
      </c>
      <c r="L47" s="78">
        <v>0</v>
      </c>
      <c r="M47" s="19">
        <f t="shared" si="10"/>
        <v>0</v>
      </c>
      <c r="N47" s="21" t="str">
        <f t="shared" si="11"/>
        <v xml:space="preserve"> </v>
      </c>
      <c r="O47" s="1"/>
      <c r="P47" s="1"/>
      <c r="Q47" s="55"/>
      <c r="R47" s="55"/>
      <c r="S47" s="55"/>
      <c r="T47" s="19"/>
      <c r="U47" s="19"/>
      <c r="V47" s="19"/>
      <c r="W47" s="19"/>
      <c r="X47" s="21"/>
      <c r="Y47" s="1"/>
      <c r="Z47" s="19"/>
      <c r="AA47" s="19"/>
      <c r="AB47" s="19"/>
      <c r="AC47" s="21"/>
      <c r="AD47" s="1"/>
      <c r="AE47" s="1"/>
      <c r="AF47" s="56"/>
      <c r="AG47" s="56"/>
      <c r="AH47" s="56"/>
      <c r="AI47" s="19"/>
      <c r="AJ47" s="19"/>
      <c r="AK47" s="19"/>
      <c r="AL47" s="19"/>
      <c r="AM47" s="21"/>
      <c r="AN47" s="1"/>
      <c r="AO47" s="19"/>
      <c r="AP47" s="19"/>
      <c r="AQ47" s="19"/>
      <c r="AR47" s="2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 t="s">
        <v>36</v>
      </c>
      <c r="B48" s="81">
        <v>38693.490000000005</v>
      </c>
      <c r="C48" s="81">
        <v>6505.9999999999927</v>
      </c>
      <c r="D48" s="81">
        <v>16359.2</v>
      </c>
      <c r="E48" s="19">
        <f>Feb!D48</f>
        <v>21394.22</v>
      </c>
      <c r="F48" s="19">
        <f t="shared" si="6"/>
        <v>50234.509999999995</v>
      </c>
      <c r="G48" s="78">
        <v>49911.47</v>
      </c>
      <c r="H48" s="19">
        <f t="shared" si="7"/>
        <v>323.0399999999936</v>
      </c>
      <c r="I48" s="21">
        <f t="shared" si="8"/>
        <v>6.4722597831718964E-3</v>
      </c>
      <c r="J48" s="1"/>
      <c r="K48" s="19">
        <f t="shared" si="9"/>
        <v>45199.49</v>
      </c>
      <c r="L48" s="78">
        <v>44613.8</v>
      </c>
      <c r="M48" s="19">
        <f t="shared" si="10"/>
        <v>585.68999999999505</v>
      </c>
      <c r="N48" s="21">
        <f t="shared" si="11"/>
        <v>1.3128000753130031E-2</v>
      </c>
      <c r="O48" s="1"/>
      <c r="P48" s="1"/>
      <c r="Q48" s="55"/>
      <c r="R48" s="55"/>
      <c r="S48" s="55"/>
      <c r="T48" s="19"/>
      <c r="U48" s="19"/>
      <c r="V48" s="19"/>
      <c r="W48" s="19"/>
      <c r="X48" s="21"/>
      <c r="Y48" s="1"/>
      <c r="Z48" s="19"/>
      <c r="AA48" s="19"/>
      <c r="AB48" s="19"/>
      <c r="AC48" s="21"/>
      <c r="AD48" s="1"/>
      <c r="AE48" s="1"/>
      <c r="AF48" s="56"/>
      <c r="AG48" s="56"/>
      <c r="AH48" s="56"/>
      <c r="AI48" s="19"/>
      <c r="AJ48" s="19"/>
      <c r="AK48" s="19"/>
      <c r="AL48" s="19"/>
      <c r="AM48" s="21"/>
      <c r="AN48" s="1"/>
      <c r="AO48" s="19"/>
      <c r="AP48" s="19"/>
      <c r="AQ48" s="19"/>
      <c r="AR48" s="2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 t="s">
        <v>37</v>
      </c>
      <c r="B49" s="81">
        <v>0</v>
      </c>
      <c r="C49" s="81">
        <v>0</v>
      </c>
      <c r="D49" s="81">
        <v>0</v>
      </c>
      <c r="E49" s="19">
        <f>Feb!D49</f>
        <v>0</v>
      </c>
      <c r="F49" s="19">
        <f t="shared" si="6"/>
        <v>0</v>
      </c>
      <c r="G49" s="78">
        <v>0</v>
      </c>
      <c r="H49" s="19">
        <f t="shared" si="7"/>
        <v>0</v>
      </c>
      <c r="I49" s="21" t="str">
        <f t="shared" si="8"/>
        <v xml:space="preserve"> </v>
      </c>
      <c r="J49" s="1"/>
      <c r="K49" s="19">
        <f t="shared" si="9"/>
        <v>0</v>
      </c>
      <c r="L49" s="78">
        <v>0</v>
      </c>
      <c r="M49" s="19">
        <f t="shared" si="10"/>
        <v>0</v>
      </c>
      <c r="N49" s="21" t="str">
        <f t="shared" si="11"/>
        <v xml:space="preserve"> </v>
      </c>
      <c r="O49" s="1"/>
      <c r="P49" s="1"/>
      <c r="Q49" s="55"/>
      <c r="R49" s="55"/>
      <c r="S49" s="55"/>
      <c r="T49" s="19"/>
      <c r="U49" s="19"/>
      <c r="V49" s="19"/>
      <c r="W49" s="19"/>
      <c r="X49" s="21"/>
      <c r="Y49" s="1"/>
      <c r="Z49" s="19"/>
      <c r="AA49" s="19"/>
      <c r="AB49" s="19"/>
      <c r="AC49" s="21"/>
      <c r="AD49" s="1"/>
      <c r="AE49" s="1"/>
      <c r="AF49" s="56"/>
      <c r="AG49" s="56"/>
      <c r="AH49" s="56"/>
      <c r="AI49" s="19"/>
      <c r="AJ49" s="19"/>
      <c r="AK49" s="19"/>
      <c r="AL49" s="19"/>
      <c r="AM49" s="21"/>
      <c r="AN49" s="1"/>
      <c r="AO49" s="19"/>
      <c r="AP49" s="19"/>
      <c r="AQ49" s="19"/>
      <c r="AR49" s="2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 t="s">
        <v>38</v>
      </c>
      <c r="B50" s="81">
        <v>777167.12999999989</v>
      </c>
      <c r="C50" s="81">
        <v>136517.3400000002</v>
      </c>
      <c r="D50" s="81">
        <v>388927.97</v>
      </c>
      <c r="E50" s="19">
        <f>Feb!D50</f>
        <v>317554.78000000003</v>
      </c>
      <c r="F50" s="19">
        <f t="shared" si="6"/>
        <v>842311.28000000014</v>
      </c>
      <c r="G50" s="78">
        <v>906965.18</v>
      </c>
      <c r="H50" s="19">
        <f t="shared" si="7"/>
        <v>-64653.899999999907</v>
      </c>
      <c r="I50" s="21">
        <f t="shared" si="8"/>
        <v>-7.1285978145268936E-2</v>
      </c>
      <c r="J50" s="1"/>
      <c r="K50" s="19">
        <f t="shared" si="9"/>
        <v>913684.47000000009</v>
      </c>
      <c r="L50" s="78">
        <v>932694.13000000012</v>
      </c>
      <c r="M50" s="19">
        <f t="shared" si="10"/>
        <v>-19009.660000000033</v>
      </c>
      <c r="N50" s="21">
        <f t="shared" si="11"/>
        <v>-2.0381451312446952E-2</v>
      </c>
      <c r="O50" s="1"/>
      <c r="P50" s="1"/>
      <c r="Q50" s="55"/>
      <c r="R50" s="55"/>
      <c r="S50" s="55"/>
      <c r="T50" s="19"/>
      <c r="U50" s="19"/>
      <c r="V50" s="19"/>
      <c r="W50" s="19"/>
      <c r="X50" s="21"/>
      <c r="Y50" s="1"/>
      <c r="Z50" s="19"/>
      <c r="AA50" s="19"/>
      <c r="AB50" s="19"/>
      <c r="AC50" s="21"/>
      <c r="AD50" s="1"/>
      <c r="AE50" s="1"/>
      <c r="AF50" s="56"/>
      <c r="AG50" s="56"/>
      <c r="AH50" s="56"/>
      <c r="AI50" s="19"/>
      <c r="AJ50" s="19"/>
      <c r="AK50" s="19"/>
      <c r="AL50" s="19"/>
      <c r="AM50" s="21"/>
      <c r="AN50" s="1"/>
      <c r="AO50" s="19"/>
      <c r="AP50" s="19"/>
      <c r="AQ50" s="19"/>
      <c r="AR50" s="2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 t="s">
        <v>39</v>
      </c>
      <c r="B51" s="81">
        <v>0</v>
      </c>
      <c r="C51" s="81">
        <v>0</v>
      </c>
      <c r="D51" s="81">
        <v>0</v>
      </c>
      <c r="E51" s="19">
        <f>Feb!D51</f>
        <v>0</v>
      </c>
      <c r="F51" s="19">
        <f t="shared" si="6"/>
        <v>0</v>
      </c>
      <c r="G51" s="78">
        <v>0</v>
      </c>
      <c r="H51" s="19">
        <f t="shared" si="7"/>
        <v>0</v>
      </c>
      <c r="I51" s="21" t="str">
        <f t="shared" si="8"/>
        <v xml:space="preserve"> </v>
      </c>
      <c r="J51" s="1"/>
      <c r="K51" s="19">
        <f t="shared" si="9"/>
        <v>0</v>
      </c>
      <c r="L51" s="78">
        <v>0</v>
      </c>
      <c r="M51" s="19">
        <f t="shared" si="10"/>
        <v>0</v>
      </c>
      <c r="N51" s="21" t="str">
        <f t="shared" si="11"/>
        <v xml:space="preserve"> </v>
      </c>
      <c r="O51" s="1"/>
      <c r="P51" s="1"/>
      <c r="Q51" s="55"/>
      <c r="R51" s="55"/>
      <c r="S51" s="55"/>
      <c r="T51" s="19"/>
      <c r="U51" s="19"/>
      <c r="V51" s="19"/>
      <c r="W51" s="19"/>
      <c r="X51" s="21"/>
      <c r="Y51" s="1"/>
      <c r="Z51" s="19"/>
      <c r="AA51" s="19"/>
      <c r="AB51" s="19"/>
      <c r="AC51" s="21"/>
      <c r="AD51" s="1"/>
      <c r="AE51" s="1"/>
      <c r="AF51" s="56"/>
      <c r="AG51" s="56"/>
      <c r="AH51" s="56"/>
      <c r="AI51" s="19"/>
      <c r="AJ51" s="19"/>
      <c r="AK51" s="19"/>
      <c r="AL51" s="19"/>
      <c r="AM51" s="21"/>
      <c r="AN51" s="1"/>
      <c r="AO51" s="19"/>
      <c r="AP51" s="19"/>
      <c r="AQ51" s="19"/>
      <c r="AR51" s="2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 t="s">
        <v>40</v>
      </c>
      <c r="B52" s="81">
        <v>64514.619999999995</v>
      </c>
      <c r="C52" s="81">
        <v>19882.22</v>
      </c>
      <c r="D52" s="81">
        <v>31857.25</v>
      </c>
      <c r="E52" s="19">
        <f>Feb!D52</f>
        <v>27794.29</v>
      </c>
      <c r="F52" s="19">
        <f t="shared" si="6"/>
        <v>80333.88</v>
      </c>
      <c r="G52" s="78">
        <v>94499.15</v>
      </c>
      <c r="H52" s="19">
        <f t="shared" si="7"/>
        <v>-14165.26999999999</v>
      </c>
      <c r="I52" s="21">
        <f t="shared" si="8"/>
        <v>-0.1498983853293917</v>
      </c>
      <c r="J52" s="1"/>
      <c r="K52" s="19">
        <f t="shared" si="9"/>
        <v>84396.84</v>
      </c>
      <c r="L52" s="78">
        <v>95300.69</v>
      </c>
      <c r="M52" s="19">
        <f t="shared" si="10"/>
        <v>-10903.850000000006</v>
      </c>
      <c r="N52" s="21">
        <f t="shared" si="11"/>
        <v>-0.11441522616467947</v>
      </c>
      <c r="O52" s="1"/>
      <c r="P52" s="1"/>
      <c r="Q52" s="55"/>
      <c r="R52" s="55"/>
      <c r="S52" s="55"/>
      <c r="T52" s="19"/>
      <c r="U52" s="19"/>
      <c r="V52" s="19"/>
      <c r="W52" s="19"/>
      <c r="X52" s="21"/>
      <c r="Y52" s="1"/>
      <c r="Z52" s="19"/>
      <c r="AA52" s="19"/>
      <c r="AB52" s="19"/>
      <c r="AC52" s="21"/>
      <c r="AD52" s="1"/>
      <c r="AE52" s="1"/>
      <c r="AF52" s="56"/>
      <c r="AG52" s="56"/>
      <c r="AH52" s="56"/>
      <c r="AI52" s="19"/>
      <c r="AJ52" s="19"/>
      <c r="AK52" s="19"/>
      <c r="AL52" s="19"/>
      <c r="AM52" s="21"/>
      <c r="AN52" s="1"/>
      <c r="AO52" s="19"/>
      <c r="AP52" s="19"/>
      <c r="AQ52" s="19"/>
      <c r="AR52" s="2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 t="s">
        <v>41</v>
      </c>
      <c r="B53" s="81">
        <v>996209.93</v>
      </c>
      <c r="C53" s="81">
        <v>246401.37</v>
      </c>
      <c r="D53" s="81">
        <v>508454.58</v>
      </c>
      <c r="E53" s="19">
        <f>Feb!D53</f>
        <v>433056.69</v>
      </c>
      <c r="F53" s="19">
        <f t="shared" si="6"/>
        <v>1167213.4099999999</v>
      </c>
      <c r="G53" s="78">
        <v>1156205.69</v>
      </c>
      <c r="H53" s="19">
        <f t="shared" si="7"/>
        <v>11007.719999999972</v>
      </c>
      <c r="I53" s="21">
        <f t="shared" si="8"/>
        <v>9.5205551185273407E-3</v>
      </c>
      <c r="J53" s="1"/>
      <c r="K53" s="19">
        <f t="shared" si="9"/>
        <v>1242611.3</v>
      </c>
      <c r="L53" s="78">
        <v>1173098.02</v>
      </c>
      <c r="M53" s="19">
        <f t="shared" si="10"/>
        <v>69513.280000000028</v>
      </c>
      <c r="N53" s="21">
        <f t="shared" si="11"/>
        <v>5.9256156616818823E-2</v>
      </c>
      <c r="O53" s="1"/>
      <c r="P53" s="1"/>
      <c r="Q53" s="55"/>
      <c r="R53" s="55"/>
      <c r="S53" s="55"/>
      <c r="T53" s="19"/>
      <c r="U53" s="19"/>
      <c r="V53" s="19"/>
      <c r="W53" s="19"/>
      <c r="X53" s="21"/>
      <c r="Y53" s="1"/>
      <c r="Z53" s="19"/>
      <c r="AA53" s="19"/>
      <c r="AB53" s="19"/>
      <c r="AC53" s="21"/>
      <c r="AD53" s="1"/>
      <c r="AE53" s="1"/>
      <c r="AF53" s="56"/>
      <c r="AG53" s="56"/>
      <c r="AH53" s="56"/>
      <c r="AI53" s="19"/>
      <c r="AJ53" s="19"/>
      <c r="AK53" s="19"/>
      <c r="AL53" s="19"/>
      <c r="AM53" s="21"/>
      <c r="AN53" s="1"/>
      <c r="AO53" s="19"/>
      <c r="AP53" s="19"/>
      <c r="AQ53" s="19"/>
      <c r="AR53" s="2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 t="s">
        <v>42</v>
      </c>
      <c r="B54" s="81">
        <v>0</v>
      </c>
      <c r="C54" s="81">
        <v>0</v>
      </c>
      <c r="D54" s="81">
        <v>0</v>
      </c>
      <c r="E54" s="19">
        <f>Feb!D54</f>
        <v>0</v>
      </c>
      <c r="F54" s="19">
        <f t="shared" si="6"/>
        <v>0</v>
      </c>
      <c r="G54" s="78">
        <v>0</v>
      </c>
      <c r="H54" s="19">
        <f t="shared" si="7"/>
        <v>0</v>
      </c>
      <c r="I54" s="21" t="str">
        <f t="shared" si="8"/>
        <v xml:space="preserve"> </v>
      </c>
      <c r="J54" s="1"/>
      <c r="K54" s="19">
        <f t="shared" si="9"/>
        <v>0</v>
      </c>
      <c r="L54" s="78">
        <v>0</v>
      </c>
      <c r="M54" s="19">
        <f t="shared" si="10"/>
        <v>0</v>
      </c>
      <c r="N54" s="21" t="str">
        <f t="shared" si="11"/>
        <v xml:space="preserve"> </v>
      </c>
      <c r="O54" s="1"/>
      <c r="P54" s="1"/>
      <c r="Q54" s="55"/>
      <c r="R54" s="55"/>
      <c r="S54" s="55"/>
      <c r="T54" s="19"/>
      <c r="U54" s="19"/>
      <c r="V54" s="19"/>
      <c r="W54" s="19"/>
      <c r="X54" s="21"/>
      <c r="Y54" s="1"/>
      <c r="Z54" s="19"/>
      <c r="AA54" s="19"/>
      <c r="AB54" s="19"/>
      <c r="AC54" s="21"/>
      <c r="AD54" s="1"/>
      <c r="AE54" s="1"/>
      <c r="AF54" s="56"/>
      <c r="AG54" s="56"/>
      <c r="AH54" s="56"/>
      <c r="AI54" s="19"/>
      <c r="AJ54" s="19"/>
      <c r="AK54" s="19"/>
      <c r="AL54" s="19"/>
      <c r="AM54" s="21"/>
      <c r="AN54" s="1"/>
      <c r="AO54" s="19"/>
      <c r="AP54" s="19"/>
      <c r="AQ54" s="19"/>
      <c r="AR54" s="2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 t="s">
        <v>43</v>
      </c>
      <c r="B55" s="81">
        <v>0</v>
      </c>
      <c r="C55" s="81">
        <v>0.45999999999999996</v>
      </c>
      <c r="D55" s="81">
        <v>0</v>
      </c>
      <c r="E55" s="19">
        <f>Feb!D55</f>
        <v>0</v>
      </c>
      <c r="F55" s="19">
        <f t="shared" si="6"/>
        <v>0.45999999999999996</v>
      </c>
      <c r="G55" s="78">
        <v>0.55999999999999994</v>
      </c>
      <c r="H55" s="19">
        <f t="shared" si="7"/>
        <v>-9.9999999999999978E-2</v>
      </c>
      <c r="I55" s="21">
        <f t="shared" si="8"/>
        <v>-0.1785714285714286</v>
      </c>
      <c r="J55" s="1"/>
      <c r="K55" s="19">
        <f t="shared" si="9"/>
        <v>0.45999999999999996</v>
      </c>
      <c r="L55" s="78">
        <v>0.55999999999999994</v>
      </c>
      <c r="M55" s="19">
        <f t="shared" si="10"/>
        <v>-9.9999999999999978E-2</v>
      </c>
      <c r="N55" s="21">
        <f t="shared" si="11"/>
        <v>-0.1785714285714286</v>
      </c>
      <c r="O55" s="1"/>
      <c r="P55" s="1"/>
      <c r="Q55" s="55"/>
      <c r="R55" s="55"/>
      <c r="S55" s="55"/>
      <c r="T55" s="19"/>
      <c r="U55" s="19"/>
      <c r="V55" s="19"/>
      <c r="W55" s="19"/>
      <c r="X55" s="21"/>
      <c r="Y55" s="1"/>
      <c r="Z55" s="19"/>
      <c r="AA55" s="19"/>
      <c r="AB55" s="19"/>
      <c r="AC55" s="21"/>
      <c r="AD55" s="1"/>
      <c r="AE55" s="1"/>
      <c r="AF55" s="56"/>
      <c r="AG55" s="56"/>
      <c r="AH55" s="56"/>
      <c r="AI55" s="19"/>
      <c r="AJ55" s="19"/>
      <c r="AK55" s="19"/>
      <c r="AL55" s="19"/>
      <c r="AM55" s="21"/>
      <c r="AN55" s="1"/>
      <c r="AO55" s="19"/>
      <c r="AP55" s="19"/>
      <c r="AQ55" s="19"/>
      <c r="AR55" s="2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 t="s">
        <v>44</v>
      </c>
      <c r="B56" s="81">
        <v>2464.85</v>
      </c>
      <c r="C56" s="81">
        <v>75.080000000000382</v>
      </c>
      <c r="D56" s="81">
        <v>0</v>
      </c>
      <c r="E56" s="19">
        <f>Feb!D56</f>
        <v>0</v>
      </c>
      <c r="F56" s="19">
        <f t="shared" si="6"/>
        <v>2539.9300000000003</v>
      </c>
      <c r="G56" s="78">
        <v>2579.5499999999997</v>
      </c>
      <c r="H56" s="19">
        <f t="shared" si="7"/>
        <v>-39.619999999999436</v>
      </c>
      <c r="I56" s="21">
        <f t="shared" si="8"/>
        <v>-1.535926808939525E-2</v>
      </c>
      <c r="J56" s="1"/>
      <c r="K56" s="19">
        <f t="shared" si="9"/>
        <v>2539.9300000000003</v>
      </c>
      <c r="L56" s="78">
        <v>2579.5499999999997</v>
      </c>
      <c r="M56" s="19">
        <f t="shared" si="10"/>
        <v>-39.619999999999436</v>
      </c>
      <c r="N56" s="21">
        <f t="shared" si="11"/>
        <v>-1.535926808939525E-2</v>
      </c>
      <c r="O56" s="1"/>
      <c r="P56" s="1"/>
      <c r="Q56" s="55"/>
      <c r="R56" s="55"/>
      <c r="S56" s="55"/>
      <c r="T56" s="19"/>
      <c r="U56" s="19"/>
      <c r="V56" s="19"/>
      <c r="W56" s="19"/>
      <c r="X56" s="21"/>
      <c r="Y56" s="1"/>
      <c r="Z56" s="19"/>
      <c r="AA56" s="19"/>
      <c r="AB56" s="19"/>
      <c r="AC56" s="21"/>
      <c r="AD56" s="1"/>
      <c r="AE56" s="1"/>
      <c r="AF56" s="56"/>
      <c r="AG56" s="56"/>
      <c r="AH56" s="56"/>
      <c r="AI56" s="19"/>
      <c r="AJ56" s="19"/>
      <c r="AK56" s="19"/>
      <c r="AL56" s="19"/>
      <c r="AM56" s="21"/>
      <c r="AN56" s="1"/>
      <c r="AO56" s="19"/>
      <c r="AP56" s="19"/>
      <c r="AQ56" s="19"/>
      <c r="AR56" s="2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 t="s">
        <v>45</v>
      </c>
      <c r="B57" s="81">
        <v>1184944.06</v>
      </c>
      <c r="C57" s="81">
        <v>206944.35999999987</v>
      </c>
      <c r="D57" s="81">
        <v>508634.95</v>
      </c>
      <c r="E57" s="19">
        <f>Feb!D57</f>
        <v>421343.29</v>
      </c>
      <c r="F57" s="19">
        <f t="shared" si="6"/>
        <v>1304596.76</v>
      </c>
      <c r="G57" s="78">
        <v>1170725.0399999998</v>
      </c>
      <c r="H57" s="19">
        <f t="shared" si="7"/>
        <v>133871.7200000002</v>
      </c>
      <c r="I57" s="21">
        <f t="shared" si="8"/>
        <v>0.11434941205323512</v>
      </c>
      <c r="J57" s="1"/>
      <c r="K57" s="19">
        <f t="shared" si="9"/>
        <v>1391888.42</v>
      </c>
      <c r="L57" s="78">
        <v>1189449.7599999998</v>
      </c>
      <c r="M57" s="19">
        <f t="shared" si="10"/>
        <v>202438.66000000015</v>
      </c>
      <c r="N57" s="21">
        <f t="shared" si="11"/>
        <v>0.17019521698840001</v>
      </c>
      <c r="O57" s="1"/>
      <c r="P57" s="1"/>
      <c r="Q57" s="55"/>
      <c r="R57" s="55"/>
      <c r="S57" s="55"/>
      <c r="T57" s="19"/>
      <c r="U57" s="19"/>
      <c r="V57" s="19"/>
      <c r="W57" s="19"/>
      <c r="X57" s="21"/>
      <c r="Y57" s="1"/>
      <c r="Z57" s="19"/>
      <c r="AA57" s="19"/>
      <c r="AB57" s="19"/>
      <c r="AC57" s="21"/>
      <c r="AD57" s="1"/>
      <c r="AE57" s="1"/>
      <c r="AF57" s="56"/>
      <c r="AG57" s="56"/>
      <c r="AH57" s="56"/>
      <c r="AI57" s="19"/>
      <c r="AJ57" s="19"/>
      <c r="AK57" s="19"/>
      <c r="AL57" s="19"/>
      <c r="AM57" s="21"/>
      <c r="AN57" s="1"/>
      <c r="AO57" s="19"/>
      <c r="AP57" s="19"/>
      <c r="AQ57" s="19"/>
      <c r="AR57" s="2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 t="s">
        <v>46</v>
      </c>
      <c r="B58" s="81">
        <v>3605786.0200000005</v>
      </c>
      <c r="C58" s="81">
        <v>768417.63999999966</v>
      </c>
      <c r="D58" s="81">
        <v>1923515.41</v>
      </c>
      <c r="E58" s="19">
        <f>Feb!D58</f>
        <v>2107199.16</v>
      </c>
      <c r="F58" s="19">
        <f t="shared" si="6"/>
        <v>4557887.41</v>
      </c>
      <c r="G58" s="78">
        <v>4093997.3899999997</v>
      </c>
      <c r="H58" s="19">
        <f t="shared" si="7"/>
        <v>463890.02000000048</v>
      </c>
      <c r="I58" s="21">
        <f t="shared" si="8"/>
        <v>0.113309798665993</v>
      </c>
      <c r="J58" s="1"/>
      <c r="K58" s="19">
        <f t="shared" si="9"/>
        <v>4374203.66</v>
      </c>
      <c r="L58" s="78">
        <v>3808451.1899999995</v>
      </c>
      <c r="M58" s="19">
        <f t="shared" si="10"/>
        <v>565752.47000000067</v>
      </c>
      <c r="N58" s="21">
        <f t="shared" si="11"/>
        <v>0.14855185002384141</v>
      </c>
      <c r="O58" s="1"/>
      <c r="P58" s="1"/>
      <c r="Q58" s="55"/>
      <c r="R58" s="55"/>
      <c r="S58" s="55"/>
      <c r="T58" s="19"/>
      <c r="U58" s="19"/>
      <c r="V58" s="19"/>
      <c r="W58" s="19"/>
      <c r="X58" s="21"/>
      <c r="Y58" s="1"/>
      <c r="Z58" s="19"/>
      <c r="AA58" s="19"/>
      <c r="AB58" s="19"/>
      <c r="AC58" s="21"/>
      <c r="AD58" s="1"/>
      <c r="AE58" s="1"/>
      <c r="AF58" s="56"/>
      <c r="AG58" s="56"/>
      <c r="AH58" s="56"/>
      <c r="AI58" s="19"/>
      <c r="AJ58" s="19"/>
      <c r="AK58" s="19"/>
      <c r="AL58" s="19"/>
      <c r="AM58" s="21"/>
      <c r="AN58" s="1"/>
      <c r="AO58" s="19"/>
      <c r="AP58" s="19"/>
      <c r="AQ58" s="19"/>
      <c r="AR58" s="2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 t="s">
        <v>47</v>
      </c>
      <c r="B59" s="81">
        <v>6581467.6899999995</v>
      </c>
      <c r="C59" s="81">
        <v>913467.8599999994</v>
      </c>
      <c r="D59" s="81">
        <v>2925596.35</v>
      </c>
      <c r="E59" s="19">
        <f>Feb!D59</f>
        <v>2759840.43</v>
      </c>
      <c r="F59" s="19">
        <f t="shared" si="6"/>
        <v>7329179.629999999</v>
      </c>
      <c r="G59" s="78">
        <v>7016835.7199999988</v>
      </c>
      <c r="H59" s="19">
        <f t="shared" si="7"/>
        <v>312343.91000000015</v>
      </c>
      <c r="I59" s="21">
        <f t="shared" si="8"/>
        <v>4.4513499027735604E-2</v>
      </c>
      <c r="J59" s="1"/>
      <c r="K59" s="19">
        <f t="shared" si="9"/>
        <v>7494935.5499999989</v>
      </c>
      <c r="L59" s="78">
        <v>6790278.5899999989</v>
      </c>
      <c r="M59" s="19">
        <f t="shared" si="10"/>
        <v>704656.96</v>
      </c>
      <c r="N59" s="21">
        <f t="shared" si="11"/>
        <v>0.10377438136893891</v>
      </c>
      <c r="O59" s="1"/>
      <c r="P59" s="1"/>
      <c r="Q59" s="55"/>
      <c r="R59" s="55"/>
      <c r="S59" s="55"/>
      <c r="T59" s="19"/>
      <c r="U59" s="19"/>
      <c r="V59" s="19"/>
      <c r="W59" s="19"/>
      <c r="X59" s="21"/>
      <c r="Y59" s="1"/>
      <c r="Z59" s="19"/>
      <c r="AA59" s="19"/>
      <c r="AB59" s="19"/>
      <c r="AC59" s="21"/>
      <c r="AD59" s="1"/>
      <c r="AE59" s="1"/>
      <c r="AF59" s="56"/>
      <c r="AG59" s="56"/>
      <c r="AH59" s="56"/>
      <c r="AI59" s="19"/>
      <c r="AJ59" s="19"/>
      <c r="AK59" s="19"/>
      <c r="AL59" s="19"/>
      <c r="AM59" s="21"/>
      <c r="AN59" s="1"/>
      <c r="AO59" s="19"/>
      <c r="AP59" s="19"/>
      <c r="AQ59" s="19"/>
      <c r="AR59" s="2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 t="s">
        <v>48</v>
      </c>
      <c r="B60" s="81">
        <v>3290576.09</v>
      </c>
      <c r="C60" s="81">
        <v>457117.09999999963</v>
      </c>
      <c r="D60" s="81">
        <v>1462798.17</v>
      </c>
      <c r="E60" s="19">
        <f>Feb!D60</f>
        <v>1379920.21</v>
      </c>
      <c r="F60" s="19">
        <f t="shared" si="6"/>
        <v>3664815.2299999995</v>
      </c>
      <c r="G60" s="78">
        <v>3509836.6300000008</v>
      </c>
      <c r="H60" s="19">
        <f t="shared" si="7"/>
        <v>154978.5999999987</v>
      </c>
      <c r="I60" s="21">
        <f t="shared" si="8"/>
        <v>4.415550247419886E-2</v>
      </c>
      <c r="J60" s="1"/>
      <c r="K60" s="19">
        <f t="shared" si="9"/>
        <v>3747693.1899999995</v>
      </c>
      <c r="L60" s="78">
        <v>3396559.0300000007</v>
      </c>
      <c r="M60" s="19">
        <f t="shared" si="10"/>
        <v>351134.15999999875</v>
      </c>
      <c r="N60" s="21">
        <f t="shared" si="11"/>
        <v>0.10337937804072217</v>
      </c>
      <c r="O60" s="1"/>
      <c r="P60" s="1"/>
      <c r="Q60" s="55"/>
      <c r="R60" s="55"/>
      <c r="S60" s="55"/>
      <c r="T60" s="19"/>
      <c r="U60" s="19"/>
      <c r="V60" s="19"/>
      <c r="W60" s="19"/>
      <c r="X60" s="21"/>
      <c r="Y60" s="1"/>
      <c r="Z60" s="19"/>
      <c r="AA60" s="19"/>
      <c r="AB60" s="19"/>
      <c r="AC60" s="21"/>
      <c r="AD60" s="1"/>
      <c r="AE60" s="1"/>
      <c r="AF60" s="56"/>
      <c r="AG60" s="56"/>
      <c r="AH60" s="56"/>
      <c r="AI60" s="19"/>
      <c r="AJ60" s="19"/>
      <c r="AK60" s="19"/>
      <c r="AL60" s="19"/>
      <c r="AM60" s="21"/>
      <c r="AN60" s="1"/>
      <c r="AO60" s="19"/>
      <c r="AP60" s="19"/>
      <c r="AQ60" s="19"/>
      <c r="AR60" s="2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6" t="s">
        <v>49</v>
      </c>
      <c r="B61" s="81" t="s">
        <v>128</v>
      </c>
      <c r="C61" s="78" t="s">
        <v>123</v>
      </c>
      <c r="D61" s="78" t="s">
        <v>123</v>
      </c>
      <c r="E61" s="19" t="s">
        <v>123</v>
      </c>
      <c r="F61" s="19" t="s">
        <v>123</v>
      </c>
      <c r="G61" s="78" t="s">
        <v>123</v>
      </c>
      <c r="H61" s="19" t="s">
        <v>128</v>
      </c>
      <c r="I61" s="21"/>
      <c r="J61" s="1"/>
      <c r="K61" s="19" t="s">
        <v>123</v>
      </c>
      <c r="L61" s="78" t="s">
        <v>123</v>
      </c>
      <c r="M61" s="19" t="s">
        <v>128</v>
      </c>
      <c r="N61" s="21"/>
      <c r="O61" s="1"/>
      <c r="P61" s="1"/>
      <c r="Q61" s="23"/>
      <c r="R61" s="23"/>
      <c r="S61" s="31"/>
      <c r="T61" s="19"/>
      <c r="U61" s="19"/>
      <c r="V61" s="19"/>
      <c r="W61" s="19"/>
      <c r="X61" s="21"/>
      <c r="Y61" s="1"/>
      <c r="Z61" s="19"/>
      <c r="AA61" s="19"/>
      <c r="AB61" s="19"/>
      <c r="AC61" s="21"/>
      <c r="AD61" s="1"/>
      <c r="AE61" s="1"/>
      <c r="AF61" s="22"/>
      <c r="AG61" s="23"/>
      <c r="AH61" s="23"/>
      <c r="AI61" s="19"/>
      <c r="AJ61" s="19"/>
      <c r="AK61" s="19"/>
      <c r="AL61" s="19"/>
      <c r="AM61" s="21"/>
      <c r="AN61" s="1"/>
      <c r="AO61" s="19"/>
      <c r="AP61" s="19"/>
      <c r="AQ61" s="19"/>
      <c r="AR61" s="2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 t="s">
        <v>50</v>
      </c>
      <c r="B62" s="81">
        <v>28614983.539999999</v>
      </c>
      <c r="C62" s="81">
        <v>5198593.4799999967</v>
      </c>
      <c r="D62" s="78">
        <v>12429294.699999999</v>
      </c>
      <c r="E62" s="19">
        <f>Feb!D62</f>
        <v>11054093.220000001</v>
      </c>
      <c r="F62" s="19">
        <f t="shared" ref="F62:F93" si="12">B62+C62-D62+E62</f>
        <v>32438375.539999999</v>
      </c>
      <c r="G62" s="78">
        <v>26866872.559999995</v>
      </c>
      <c r="H62" s="19">
        <f t="shared" ref="H62:H93" si="13">F62-G62</f>
        <v>5571502.9800000042</v>
      </c>
      <c r="I62" s="21">
        <f t="shared" ref="I62:I93" si="14">IF(ISERR(+F62/G62-1)," ",+F62/G62-1)</f>
        <v>0.20737445222020301</v>
      </c>
      <c r="J62" s="1"/>
      <c r="K62" s="19">
        <f t="shared" ref="K62:K93" si="15">B62+C62</f>
        <v>33813577.019999996</v>
      </c>
      <c r="L62" s="78">
        <v>26771578.619999997</v>
      </c>
      <c r="M62" s="19">
        <f t="shared" ref="M62:M93" si="16">K62-L62</f>
        <v>7041998.3999999985</v>
      </c>
      <c r="N62" s="21">
        <f t="shared" ref="N62:N93" si="17">IF(ISERR(+K62/L62-1)," ",+K62/L62-1)</f>
        <v>0.26304008814553792</v>
      </c>
      <c r="O62" s="1"/>
      <c r="P62" s="1"/>
      <c r="Q62" s="55"/>
      <c r="R62" s="55"/>
      <c r="S62" s="55"/>
      <c r="T62" s="19"/>
      <c r="U62" s="19"/>
      <c r="V62" s="19"/>
      <c r="W62" s="19"/>
      <c r="X62" s="21"/>
      <c r="Y62" s="1"/>
      <c r="Z62" s="19"/>
      <c r="AA62" s="19"/>
      <c r="AB62" s="19"/>
      <c r="AC62" s="21"/>
      <c r="AD62" s="1"/>
      <c r="AE62" s="1"/>
      <c r="AF62" s="56"/>
      <c r="AG62" s="56"/>
      <c r="AH62" s="55"/>
      <c r="AI62" s="19"/>
      <c r="AJ62" s="19"/>
      <c r="AK62" s="19"/>
      <c r="AL62" s="19"/>
      <c r="AM62" s="21"/>
      <c r="AN62" s="1"/>
      <c r="AO62" s="19"/>
      <c r="AP62" s="19"/>
      <c r="AQ62" s="19"/>
      <c r="AR62" s="2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 t="s">
        <v>51</v>
      </c>
      <c r="B63" s="81">
        <v>2444264.0499999998</v>
      </c>
      <c r="C63" s="81">
        <v>510351.73000000045</v>
      </c>
      <c r="D63" s="78">
        <v>1073950.67</v>
      </c>
      <c r="E63" s="19">
        <f>Feb!D63</f>
        <v>870475.57</v>
      </c>
      <c r="F63" s="19">
        <f t="shared" si="12"/>
        <v>2751140.68</v>
      </c>
      <c r="G63" s="78">
        <v>2825684.8199999994</v>
      </c>
      <c r="H63" s="19">
        <f t="shared" si="13"/>
        <v>-74544.139999999199</v>
      </c>
      <c r="I63" s="21">
        <f t="shared" si="14"/>
        <v>-2.6380911088307202E-2</v>
      </c>
      <c r="J63" s="1"/>
      <c r="K63" s="19">
        <f t="shared" si="15"/>
        <v>2954615.7800000003</v>
      </c>
      <c r="L63" s="78">
        <v>2841274.1199999992</v>
      </c>
      <c r="M63" s="19">
        <f t="shared" si="16"/>
        <v>113341.66000000108</v>
      </c>
      <c r="N63" s="21">
        <f t="shared" si="17"/>
        <v>3.9891138698015194E-2</v>
      </c>
      <c r="O63" s="1"/>
      <c r="P63" s="1"/>
      <c r="Q63" s="55"/>
      <c r="R63" s="55"/>
      <c r="S63" s="55"/>
      <c r="T63" s="19"/>
      <c r="U63" s="19"/>
      <c r="V63" s="19"/>
      <c r="W63" s="19"/>
      <c r="X63" s="21"/>
      <c r="Y63" s="1"/>
      <c r="Z63" s="19"/>
      <c r="AA63" s="19"/>
      <c r="AB63" s="19"/>
      <c r="AC63" s="21"/>
      <c r="AD63" s="1"/>
      <c r="AE63" s="1"/>
      <c r="AF63" s="56"/>
      <c r="AG63" s="56"/>
      <c r="AH63" s="55"/>
      <c r="AI63" s="19"/>
      <c r="AJ63" s="19"/>
      <c r="AK63" s="19"/>
      <c r="AL63" s="19"/>
      <c r="AM63" s="21"/>
      <c r="AN63" s="1"/>
      <c r="AO63" s="19"/>
      <c r="AP63" s="19"/>
      <c r="AQ63" s="19"/>
      <c r="AR63" s="2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 t="s">
        <v>52</v>
      </c>
      <c r="B64" s="81">
        <v>16446299.499999998</v>
      </c>
      <c r="C64" s="81">
        <v>2193480.959999999</v>
      </c>
      <c r="D64" s="78">
        <v>6663948.1799999997</v>
      </c>
      <c r="E64" s="19">
        <f>Feb!D64</f>
        <v>5725016.9299999997</v>
      </c>
      <c r="F64" s="19">
        <f t="shared" si="12"/>
        <v>17700849.209999997</v>
      </c>
      <c r="G64" s="78">
        <v>13900334.489999998</v>
      </c>
      <c r="H64" s="19">
        <f t="shared" si="13"/>
        <v>3800514.7199999988</v>
      </c>
      <c r="I64" s="21">
        <f t="shared" si="14"/>
        <v>0.27341174579173733</v>
      </c>
      <c r="J64" s="1"/>
      <c r="K64" s="19">
        <f t="shared" si="15"/>
        <v>18639780.459999997</v>
      </c>
      <c r="L64" s="78">
        <v>13747322.68</v>
      </c>
      <c r="M64" s="19">
        <f t="shared" si="16"/>
        <v>4892457.7799999975</v>
      </c>
      <c r="N64" s="21">
        <f t="shared" si="17"/>
        <v>0.3558844070138607</v>
      </c>
      <c r="O64" s="1"/>
      <c r="P64" s="1"/>
      <c r="Q64" s="55"/>
      <c r="R64" s="55"/>
      <c r="S64" s="55"/>
      <c r="T64" s="19"/>
      <c r="U64" s="19"/>
      <c r="V64" s="19"/>
      <c r="W64" s="19"/>
      <c r="X64" s="21"/>
      <c r="Y64" s="1"/>
      <c r="Z64" s="19"/>
      <c r="AA64" s="19"/>
      <c r="AB64" s="19"/>
      <c r="AC64" s="21"/>
      <c r="AD64" s="1"/>
      <c r="AE64" s="1"/>
      <c r="AF64" s="56"/>
      <c r="AG64" s="56"/>
      <c r="AH64" s="55"/>
      <c r="AI64" s="19"/>
      <c r="AJ64" s="19"/>
      <c r="AK64" s="19"/>
      <c r="AL64" s="19"/>
      <c r="AM64" s="21"/>
      <c r="AN64" s="1"/>
      <c r="AO64" s="19"/>
      <c r="AP64" s="19"/>
      <c r="AQ64" s="19"/>
      <c r="AR64" s="2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 t="s">
        <v>53</v>
      </c>
      <c r="B65" s="81">
        <v>4210916.0600000005</v>
      </c>
      <c r="C65" s="81">
        <v>881610.34999999963</v>
      </c>
      <c r="D65" s="78">
        <v>1859596.97</v>
      </c>
      <c r="E65" s="19">
        <f>Feb!D65</f>
        <v>1579565.1</v>
      </c>
      <c r="F65" s="19">
        <f t="shared" si="12"/>
        <v>4812494.540000001</v>
      </c>
      <c r="G65" s="78">
        <v>4955282.08</v>
      </c>
      <c r="H65" s="19">
        <f t="shared" si="13"/>
        <v>-142787.53999999911</v>
      </c>
      <c r="I65" s="21">
        <f t="shared" si="14"/>
        <v>-2.8815219334597186E-2</v>
      </c>
      <c r="J65" s="1"/>
      <c r="K65" s="19">
        <f t="shared" si="15"/>
        <v>5092526.41</v>
      </c>
      <c r="L65" s="78">
        <v>4966638.3499999996</v>
      </c>
      <c r="M65" s="19">
        <f t="shared" si="16"/>
        <v>125888.06000000052</v>
      </c>
      <c r="N65" s="21">
        <f t="shared" si="17"/>
        <v>2.5346733772150021E-2</v>
      </c>
      <c r="O65" s="1"/>
      <c r="P65" s="1"/>
      <c r="Q65" s="55"/>
      <c r="R65" s="55"/>
      <c r="S65" s="55"/>
      <c r="T65" s="19"/>
      <c r="U65" s="19"/>
      <c r="V65" s="19"/>
      <c r="W65" s="19"/>
      <c r="X65" s="21"/>
      <c r="Y65" s="1"/>
      <c r="Z65" s="19"/>
      <c r="AA65" s="19"/>
      <c r="AB65" s="19"/>
      <c r="AC65" s="21"/>
      <c r="AD65" s="1"/>
      <c r="AE65" s="1"/>
      <c r="AF65" s="56"/>
      <c r="AG65" s="56"/>
      <c r="AH65" s="55"/>
      <c r="AI65" s="19"/>
      <c r="AJ65" s="19"/>
      <c r="AK65" s="19"/>
      <c r="AL65" s="19"/>
      <c r="AM65" s="21"/>
      <c r="AN65" s="1"/>
      <c r="AO65" s="19"/>
      <c r="AP65" s="19"/>
      <c r="AQ65" s="19"/>
      <c r="AR65" s="2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 t="s">
        <v>54</v>
      </c>
      <c r="B66" s="81">
        <v>4445379.9800000004</v>
      </c>
      <c r="C66" s="81">
        <v>667448.96999999881</v>
      </c>
      <c r="D66" s="78">
        <v>1907670.27</v>
      </c>
      <c r="E66" s="19">
        <f>Feb!D66</f>
        <v>1503651.65</v>
      </c>
      <c r="F66" s="19">
        <f t="shared" si="12"/>
        <v>4708810.3299999991</v>
      </c>
      <c r="G66" s="78">
        <v>4541867.8400000008</v>
      </c>
      <c r="H66" s="19">
        <f t="shared" si="13"/>
        <v>166942.48999999836</v>
      </c>
      <c r="I66" s="21">
        <f t="shared" si="14"/>
        <v>3.6756351325272885E-2</v>
      </c>
      <c r="J66" s="1"/>
      <c r="K66" s="19">
        <f t="shared" si="15"/>
        <v>5112828.9499999993</v>
      </c>
      <c r="L66" s="78">
        <v>4661447.540000001</v>
      </c>
      <c r="M66" s="19">
        <f t="shared" si="16"/>
        <v>451381.40999999829</v>
      </c>
      <c r="N66" s="21">
        <f t="shared" si="17"/>
        <v>9.6832884233209349E-2</v>
      </c>
      <c r="O66" s="1"/>
      <c r="P66" s="1"/>
      <c r="Q66" s="55"/>
      <c r="R66" s="55"/>
      <c r="S66" s="55"/>
      <c r="T66" s="19"/>
      <c r="U66" s="19"/>
      <c r="V66" s="19"/>
      <c r="W66" s="19"/>
      <c r="X66" s="21"/>
      <c r="Y66" s="1"/>
      <c r="Z66" s="19"/>
      <c r="AA66" s="19"/>
      <c r="AB66" s="19"/>
      <c r="AC66" s="21"/>
      <c r="AD66" s="1"/>
      <c r="AE66" s="1"/>
      <c r="AF66" s="56"/>
      <c r="AG66" s="56"/>
      <c r="AH66" s="55"/>
      <c r="AI66" s="19"/>
      <c r="AJ66" s="19"/>
      <c r="AK66" s="19"/>
      <c r="AL66" s="19"/>
      <c r="AM66" s="21"/>
      <c r="AN66" s="1"/>
      <c r="AO66" s="19"/>
      <c r="AP66" s="19"/>
      <c r="AQ66" s="19"/>
      <c r="AR66" s="2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 t="s">
        <v>55</v>
      </c>
      <c r="B67" s="81">
        <v>6579101.0500000007</v>
      </c>
      <c r="C67" s="81">
        <v>1390133.5599999987</v>
      </c>
      <c r="D67" s="78">
        <v>3352318.99</v>
      </c>
      <c r="E67" s="19">
        <f>Feb!D67</f>
        <v>2566694.54</v>
      </c>
      <c r="F67" s="19">
        <f t="shared" si="12"/>
        <v>7183610.1599999992</v>
      </c>
      <c r="G67" s="78">
        <v>8125883.7100000009</v>
      </c>
      <c r="H67" s="19">
        <f t="shared" si="13"/>
        <v>-942273.55000000168</v>
      </c>
      <c r="I67" s="21">
        <f t="shared" si="14"/>
        <v>-0.11595951697418538</v>
      </c>
      <c r="J67" s="1"/>
      <c r="K67" s="19">
        <f t="shared" si="15"/>
        <v>7969234.6099999994</v>
      </c>
      <c r="L67" s="78">
        <v>8342273.1800000006</v>
      </c>
      <c r="M67" s="19">
        <f t="shared" si="16"/>
        <v>-373038.57000000123</v>
      </c>
      <c r="N67" s="21">
        <f t="shared" si="17"/>
        <v>-4.4716657192950038E-2</v>
      </c>
      <c r="O67" s="1"/>
      <c r="P67" s="1"/>
      <c r="Q67" s="55"/>
      <c r="R67" s="55"/>
      <c r="S67" s="55"/>
      <c r="T67" s="19"/>
      <c r="U67" s="19"/>
      <c r="V67" s="19"/>
      <c r="W67" s="19"/>
      <c r="X67" s="21"/>
      <c r="Y67" s="1"/>
      <c r="Z67" s="19"/>
      <c r="AA67" s="19"/>
      <c r="AB67" s="19"/>
      <c r="AC67" s="21"/>
      <c r="AD67" s="1"/>
      <c r="AE67" s="1"/>
      <c r="AF67" s="56"/>
      <c r="AG67" s="56"/>
      <c r="AH67" s="55"/>
      <c r="AI67" s="19"/>
      <c r="AJ67" s="19"/>
      <c r="AK67" s="19"/>
      <c r="AL67" s="19"/>
      <c r="AM67" s="21"/>
      <c r="AN67" s="1"/>
      <c r="AO67" s="19"/>
      <c r="AP67" s="19"/>
      <c r="AQ67" s="19"/>
      <c r="AR67" s="2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 t="s">
        <v>56</v>
      </c>
      <c r="B68" s="81">
        <v>5461265.1400000006</v>
      </c>
      <c r="C68" s="81">
        <v>874228.68999999948</v>
      </c>
      <c r="D68" s="78">
        <v>2906448.61</v>
      </c>
      <c r="E68" s="19">
        <f>Feb!D68</f>
        <v>2515287.73</v>
      </c>
      <c r="F68" s="19">
        <f t="shared" si="12"/>
        <v>5944332.9500000002</v>
      </c>
      <c r="G68" s="78">
        <v>6212165.129999999</v>
      </c>
      <c r="H68" s="19">
        <f t="shared" si="13"/>
        <v>-267832.17999999877</v>
      </c>
      <c r="I68" s="21">
        <f t="shared" si="14"/>
        <v>-4.3114143683427586E-2</v>
      </c>
      <c r="J68" s="1"/>
      <c r="K68" s="19">
        <f t="shared" si="15"/>
        <v>6335493.8300000001</v>
      </c>
      <c r="L68" s="78">
        <v>6150045.6999999993</v>
      </c>
      <c r="M68" s="19">
        <f t="shared" si="16"/>
        <v>185448.13000000082</v>
      </c>
      <c r="N68" s="21">
        <f t="shared" si="17"/>
        <v>3.0153943408908424E-2</v>
      </c>
      <c r="O68" s="1"/>
      <c r="P68" s="1"/>
      <c r="Q68" s="55"/>
      <c r="R68" s="55"/>
      <c r="S68" s="55"/>
      <c r="T68" s="19"/>
      <c r="U68" s="19"/>
      <c r="V68" s="19"/>
      <c r="W68" s="19"/>
      <c r="X68" s="21"/>
      <c r="Y68" s="1"/>
      <c r="Z68" s="19"/>
      <c r="AA68" s="19"/>
      <c r="AB68" s="19"/>
      <c r="AC68" s="21"/>
      <c r="AD68" s="1"/>
      <c r="AE68" s="1"/>
      <c r="AF68" s="56"/>
      <c r="AG68" s="56"/>
      <c r="AH68" s="55"/>
      <c r="AI68" s="19"/>
      <c r="AJ68" s="19"/>
      <c r="AK68" s="19"/>
      <c r="AL68" s="19"/>
      <c r="AM68" s="21"/>
      <c r="AN68" s="1"/>
      <c r="AO68" s="19"/>
      <c r="AP68" s="19"/>
      <c r="AQ68" s="19"/>
      <c r="AR68" s="2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 t="s">
        <v>57</v>
      </c>
      <c r="B69" s="81">
        <v>2716236.24</v>
      </c>
      <c r="C69" s="81">
        <v>466395.60000000056</v>
      </c>
      <c r="D69" s="78">
        <v>1200351.21</v>
      </c>
      <c r="E69" s="19">
        <f>Feb!D69</f>
        <v>934362.59</v>
      </c>
      <c r="F69" s="19">
        <f t="shared" si="12"/>
        <v>2916643.2200000007</v>
      </c>
      <c r="G69" s="78">
        <v>2673956.56</v>
      </c>
      <c r="H69" s="19">
        <f t="shared" si="13"/>
        <v>242686.66000000061</v>
      </c>
      <c r="I69" s="21">
        <f t="shared" si="14"/>
        <v>9.0759387654375523E-2</v>
      </c>
      <c r="J69" s="1"/>
      <c r="K69" s="19">
        <f t="shared" si="15"/>
        <v>3182631.8400000008</v>
      </c>
      <c r="L69" s="78">
        <v>2736773.98</v>
      </c>
      <c r="M69" s="19">
        <f t="shared" si="16"/>
        <v>445857.8600000008</v>
      </c>
      <c r="N69" s="21">
        <f t="shared" si="17"/>
        <v>0.16291365792654933</v>
      </c>
      <c r="O69" s="1"/>
      <c r="P69" s="1"/>
      <c r="Q69" s="55"/>
      <c r="R69" s="55"/>
      <c r="S69" s="55"/>
      <c r="T69" s="19"/>
      <c r="U69" s="19"/>
      <c r="V69" s="19"/>
      <c r="W69" s="19"/>
      <c r="X69" s="21"/>
      <c r="Y69" s="1"/>
      <c r="Z69" s="19"/>
      <c r="AA69" s="19"/>
      <c r="AB69" s="19"/>
      <c r="AC69" s="21"/>
      <c r="AD69" s="1"/>
      <c r="AE69" s="1"/>
      <c r="AF69" s="56"/>
      <c r="AG69" s="56"/>
      <c r="AH69" s="55"/>
      <c r="AI69" s="19"/>
      <c r="AJ69" s="19"/>
      <c r="AK69" s="19"/>
      <c r="AL69" s="19"/>
      <c r="AM69" s="21"/>
      <c r="AN69" s="1"/>
      <c r="AO69" s="19"/>
      <c r="AP69" s="19"/>
      <c r="AQ69" s="19"/>
      <c r="AR69" s="2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 t="s">
        <v>58</v>
      </c>
      <c r="B70" s="81">
        <v>5287331.57</v>
      </c>
      <c r="C70" s="81">
        <v>941507.01999999955</v>
      </c>
      <c r="D70" s="78">
        <v>2747302.56</v>
      </c>
      <c r="E70" s="19">
        <f>Feb!D70</f>
        <v>2249365.27</v>
      </c>
      <c r="F70" s="19">
        <f t="shared" si="12"/>
        <v>5730901.2999999998</v>
      </c>
      <c r="G70" s="78">
        <v>6159312.2899999991</v>
      </c>
      <c r="H70" s="19">
        <f t="shared" si="13"/>
        <v>-428410.98999999929</v>
      </c>
      <c r="I70" s="21">
        <f t="shared" si="14"/>
        <v>-6.9555003842807106E-2</v>
      </c>
      <c r="J70" s="1"/>
      <c r="K70" s="19">
        <f t="shared" si="15"/>
        <v>6228838.5899999999</v>
      </c>
      <c r="L70" s="78">
        <v>6220218.9399999995</v>
      </c>
      <c r="M70" s="19">
        <f t="shared" si="16"/>
        <v>8619.6500000003725</v>
      </c>
      <c r="N70" s="21">
        <f t="shared" si="17"/>
        <v>1.385747042530916E-3</v>
      </c>
      <c r="O70" s="1"/>
      <c r="P70" s="1"/>
      <c r="Q70" s="55"/>
      <c r="R70" s="55"/>
      <c r="S70" s="55"/>
      <c r="T70" s="19"/>
      <c r="U70" s="19"/>
      <c r="V70" s="19"/>
      <c r="W70" s="19"/>
      <c r="X70" s="21"/>
      <c r="Y70" s="1"/>
      <c r="Z70" s="19"/>
      <c r="AA70" s="19"/>
      <c r="AB70" s="19"/>
      <c r="AC70" s="21"/>
      <c r="AD70" s="1"/>
      <c r="AE70" s="1"/>
      <c r="AF70" s="56"/>
      <c r="AG70" s="56"/>
      <c r="AH70" s="55"/>
      <c r="AI70" s="19"/>
      <c r="AJ70" s="19"/>
      <c r="AK70" s="19"/>
      <c r="AL70" s="19"/>
      <c r="AM70" s="21"/>
      <c r="AN70" s="1"/>
      <c r="AO70" s="19"/>
      <c r="AP70" s="19"/>
      <c r="AQ70" s="19"/>
      <c r="AR70" s="2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 t="s">
        <v>59</v>
      </c>
      <c r="B71" s="81">
        <v>5892161.6799999997</v>
      </c>
      <c r="C71" s="81">
        <v>1086906.0600000005</v>
      </c>
      <c r="D71" s="78">
        <v>2139056.19</v>
      </c>
      <c r="E71" s="19">
        <f>Feb!D71</f>
        <v>1642069.44</v>
      </c>
      <c r="F71" s="19">
        <f t="shared" si="12"/>
        <v>6482080.9900000002</v>
      </c>
      <c r="G71" s="78">
        <v>5671916.54</v>
      </c>
      <c r="H71" s="19">
        <f t="shared" si="13"/>
        <v>810164.45000000019</v>
      </c>
      <c r="I71" s="21">
        <f t="shared" si="14"/>
        <v>0.14283786517070296</v>
      </c>
      <c r="J71" s="1"/>
      <c r="K71" s="19">
        <f t="shared" si="15"/>
        <v>6979067.7400000002</v>
      </c>
      <c r="L71" s="78">
        <v>5780672.8399999999</v>
      </c>
      <c r="M71" s="19">
        <f t="shared" si="16"/>
        <v>1198394.9000000004</v>
      </c>
      <c r="N71" s="21">
        <f t="shared" si="17"/>
        <v>0.20731062510709397</v>
      </c>
      <c r="O71" s="1"/>
      <c r="P71" s="1"/>
      <c r="Q71" s="55"/>
      <c r="R71" s="55"/>
      <c r="S71" s="55"/>
      <c r="T71" s="19"/>
      <c r="U71" s="19"/>
      <c r="V71" s="19"/>
      <c r="W71" s="19"/>
      <c r="X71" s="21"/>
      <c r="Y71" s="1"/>
      <c r="Z71" s="19"/>
      <c r="AA71" s="19"/>
      <c r="AB71" s="19"/>
      <c r="AC71" s="21"/>
      <c r="AD71" s="1"/>
      <c r="AE71" s="1"/>
      <c r="AF71" s="56"/>
      <c r="AG71" s="56"/>
      <c r="AH71" s="55"/>
      <c r="AI71" s="19"/>
      <c r="AJ71" s="19"/>
      <c r="AK71" s="19"/>
      <c r="AL71" s="19"/>
      <c r="AM71" s="21"/>
      <c r="AN71" s="1"/>
      <c r="AO71" s="19"/>
      <c r="AP71" s="19"/>
      <c r="AQ71" s="19"/>
      <c r="AR71" s="2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 t="s">
        <v>7</v>
      </c>
      <c r="B72" s="81">
        <v>3156435.4699999997</v>
      </c>
      <c r="C72" s="81">
        <v>545322.11000000034</v>
      </c>
      <c r="D72" s="78">
        <v>1487687.05</v>
      </c>
      <c r="E72" s="19">
        <f>Feb!D72</f>
        <v>1240602.52</v>
      </c>
      <c r="F72" s="19">
        <f t="shared" si="12"/>
        <v>3454673.0500000003</v>
      </c>
      <c r="G72" s="78">
        <v>3507197.21</v>
      </c>
      <c r="H72" s="19">
        <f t="shared" si="13"/>
        <v>-52524.159999999683</v>
      </c>
      <c r="I72" s="21">
        <f t="shared" si="14"/>
        <v>-1.4976106804099443E-2</v>
      </c>
      <c r="J72" s="1"/>
      <c r="K72" s="19">
        <f t="shared" si="15"/>
        <v>3701757.58</v>
      </c>
      <c r="L72" s="78">
        <v>3557703.29</v>
      </c>
      <c r="M72" s="19">
        <f t="shared" si="16"/>
        <v>144054.29000000004</v>
      </c>
      <c r="N72" s="21">
        <f t="shared" si="17"/>
        <v>4.0490810575718461E-2</v>
      </c>
      <c r="O72" s="1"/>
      <c r="P72" s="1"/>
      <c r="Q72" s="55"/>
      <c r="R72" s="55"/>
      <c r="S72" s="55"/>
      <c r="T72" s="19"/>
      <c r="U72" s="19"/>
      <c r="V72" s="19"/>
      <c r="W72" s="19"/>
      <c r="X72" s="21"/>
      <c r="Y72" s="1"/>
      <c r="Z72" s="19"/>
      <c r="AA72" s="19"/>
      <c r="AB72" s="19"/>
      <c r="AC72" s="21"/>
      <c r="AD72" s="1"/>
      <c r="AE72" s="1"/>
      <c r="AF72" s="56"/>
      <c r="AG72" s="56"/>
      <c r="AH72" s="55"/>
      <c r="AI72" s="19"/>
      <c r="AJ72" s="19"/>
      <c r="AK72" s="19"/>
      <c r="AL72" s="19"/>
      <c r="AM72" s="21"/>
      <c r="AN72" s="1"/>
      <c r="AO72" s="19"/>
      <c r="AP72" s="19"/>
      <c r="AQ72" s="19"/>
      <c r="AR72" s="2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 t="s">
        <v>60</v>
      </c>
      <c r="B73" s="81">
        <v>3000333.21</v>
      </c>
      <c r="C73" s="81">
        <v>552292.50999999978</v>
      </c>
      <c r="D73" s="78">
        <v>1107472.77</v>
      </c>
      <c r="E73" s="19">
        <f>Feb!D73</f>
        <v>830306.72</v>
      </c>
      <c r="F73" s="19">
        <f t="shared" si="12"/>
        <v>3275459.67</v>
      </c>
      <c r="G73" s="78">
        <v>3138190.96</v>
      </c>
      <c r="H73" s="19">
        <f t="shared" si="13"/>
        <v>137268.70999999996</v>
      </c>
      <c r="I73" s="21">
        <f t="shared" si="14"/>
        <v>4.3741350271431445E-2</v>
      </c>
      <c r="J73" s="1"/>
      <c r="K73" s="19">
        <f t="shared" si="15"/>
        <v>3552625.7199999997</v>
      </c>
      <c r="L73" s="78">
        <v>3216766.92</v>
      </c>
      <c r="M73" s="19">
        <f t="shared" si="16"/>
        <v>335858.79999999981</v>
      </c>
      <c r="N73" s="21">
        <f t="shared" si="17"/>
        <v>0.10440880808361452</v>
      </c>
      <c r="O73" s="1"/>
      <c r="P73" s="1"/>
      <c r="Q73" s="55"/>
      <c r="R73" s="55"/>
      <c r="S73" s="55"/>
      <c r="T73" s="19"/>
      <c r="U73" s="19"/>
      <c r="V73" s="19"/>
      <c r="W73" s="19"/>
      <c r="X73" s="21"/>
      <c r="Y73" s="1"/>
      <c r="Z73" s="19"/>
      <c r="AA73" s="19"/>
      <c r="AB73" s="19"/>
      <c r="AC73" s="21"/>
      <c r="AD73" s="1"/>
      <c r="AE73" s="1"/>
      <c r="AF73" s="56"/>
      <c r="AG73" s="56"/>
      <c r="AH73" s="55"/>
      <c r="AI73" s="19"/>
      <c r="AJ73" s="19"/>
      <c r="AK73" s="19"/>
      <c r="AL73" s="19"/>
      <c r="AM73" s="21"/>
      <c r="AN73" s="1"/>
      <c r="AO73" s="19"/>
      <c r="AP73" s="19"/>
      <c r="AQ73" s="19"/>
      <c r="AR73" s="2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 t="s">
        <v>61</v>
      </c>
      <c r="B74" s="81">
        <v>24741254.229999997</v>
      </c>
      <c r="C74" s="81">
        <v>4017496.2899999991</v>
      </c>
      <c r="D74" s="78">
        <v>8743100</v>
      </c>
      <c r="E74" s="19">
        <f>Feb!D74</f>
        <v>7982312.54</v>
      </c>
      <c r="F74" s="19">
        <f t="shared" si="12"/>
        <v>27997963.059999995</v>
      </c>
      <c r="G74" s="78">
        <v>26438975.319999993</v>
      </c>
      <c r="H74" s="19">
        <f t="shared" si="13"/>
        <v>1558987.7400000021</v>
      </c>
      <c r="I74" s="21">
        <f t="shared" si="14"/>
        <v>5.8965512888871086E-2</v>
      </c>
      <c r="J74" s="1"/>
      <c r="K74" s="19">
        <f t="shared" si="15"/>
        <v>28758750.519999996</v>
      </c>
      <c r="L74" s="78">
        <v>26626870.799999997</v>
      </c>
      <c r="M74" s="19">
        <f t="shared" si="16"/>
        <v>2131879.7199999988</v>
      </c>
      <c r="N74" s="21">
        <f t="shared" si="17"/>
        <v>8.0064974063719152E-2</v>
      </c>
      <c r="O74" s="1"/>
      <c r="P74" s="1"/>
      <c r="Q74" s="55"/>
      <c r="R74" s="55"/>
      <c r="S74" s="55"/>
      <c r="T74" s="19"/>
      <c r="U74" s="19"/>
      <c r="V74" s="19"/>
      <c r="W74" s="19"/>
      <c r="X74" s="21"/>
      <c r="Y74" s="1"/>
      <c r="Z74" s="19"/>
      <c r="AA74" s="19"/>
      <c r="AB74" s="19"/>
      <c r="AC74" s="21"/>
      <c r="AD74" s="1"/>
      <c r="AE74" s="1"/>
      <c r="AF74" s="56"/>
      <c r="AG74" s="56"/>
      <c r="AH74" s="55"/>
      <c r="AI74" s="19"/>
      <c r="AJ74" s="19"/>
      <c r="AK74" s="19"/>
      <c r="AL74" s="19"/>
      <c r="AM74" s="21"/>
      <c r="AN74" s="1"/>
      <c r="AO74" s="19"/>
      <c r="AP74" s="19"/>
      <c r="AQ74" s="19"/>
      <c r="AR74" s="2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 t="s">
        <v>62</v>
      </c>
      <c r="B75" s="81">
        <v>80480234.189999998</v>
      </c>
      <c r="C75" s="81">
        <v>16039261.409999996</v>
      </c>
      <c r="D75" s="78">
        <v>37345805.299999997</v>
      </c>
      <c r="E75" s="19">
        <f>Feb!D75</f>
        <v>32377198.100000001</v>
      </c>
      <c r="F75" s="19">
        <f t="shared" si="12"/>
        <v>91550888.400000006</v>
      </c>
      <c r="G75" s="78">
        <v>84254075.659999996</v>
      </c>
      <c r="H75" s="19">
        <f t="shared" si="13"/>
        <v>7296812.7400000095</v>
      </c>
      <c r="I75" s="21">
        <f t="shared" si="14"/>
        <v>8.6604863715384672E-2</v>
      </c>
      <c r="J75" s="1"/>
      <c r="K75" s="19">
        <f t="shared" si="15"/>
        <v>96519495.599999994</v>
      </c>
      <c r="L75" s="78">
        <v>83939173.859999999</v>
      </c>
      <c r="M75" s="19">
        <f t="shared" si="16"/>
        <v>12580321.739999995</v>
      </c>
      <c r="N75" s="21">
        <f t="shared" si="17"/>
        <v>0.14987426205769427</v>
      </c>
      <c r="O75" s="1"/>
      <c r="P75" s="1"/>
      <c r="Q75" s="55"/>
      <c r="R75" s="55"/>
      <c r="S75" s="55"/>
      <c r="T75" s="19"/>
      <c r="U75" s="19"/>
      <c r="V75" s="19"/>
      <c r="W75" s="19"/>
      <c r="X75" s="21"/>
      <c r="Y75" s="1"/>
      <c r="Z75" s="19"/>
      <c r="AA75" s="19"/>
      <c r="AB75" s="19"/>
      <c r="AC75" s="21"/>
      <c r="AD75" s="1"/>
      <c r="AE75" s="1"/>
      <c r="AF75" s="56"/>
      <c r="AG75" s="56"/>
      <c r="AH75" s="55"/>
      <c r="AI75" s="19"/>
      <c r="AJ75" s="19"/>
      <c r="AK75" s="19"/>
      <c r="AL75" s="19"/>
      <c r="AM75" s="21"/>
      <c r="AN75" s="1"/>
      <c r="AO75" s="19"/>
      <c r="AP75" s="19"/>
      <c r="AQ75" s="19"/>
      <c r="AR75" s="2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 t="s">
        <v>63</v>
      </c>
      <c r="B76" s="81">
        <v>2991493.69</v>
      </c>
      <c r="C76" s="81">
        <v>620743.31999999983</v>
      </c>
      <c r="D76" s="78">
        <v>1280863.6599999999</v>
      </c>
      <c r="E76" s="19">
        <f>Feb!D76</f>
        <v>1146209.5</v>
      </c>
      <c r="F76" s="19">
        <f t="shared" si="12"/>
        <v>3477582.8499999996</v>
      </c>
      <c r="G76" s="78">
        <v>3497217.3800000004</v>
      </c>
      <c r="H76" s="19">
        <f t="shared" si="13"/>
        <v>-19634.530000000726</v>
      </c>
      <c r="I76" s="21">
        <f t="shared" si="14"/>
        <v>-5.6143292985695314E-3</v>
      </c>
      <c r="J76" s="1"/>
      <c r="K76" s="19">
        <f t="shared" si="15"/>
        <v>3612237.01</v>
      </c>
      <c r="L76" s="78">
        <v>3456243.52</v>
      </c>
      <c r="M76" s="19">
        <f t="shared" si="16"/>
        <v>155993.48999999976</v>
      </c>
      <c r="N76" s="21">
        <f t="shared" si="17"/>
        <v>4.5133824945297718E-2</v>
      </c>
      <c r="O76" s="1"/>
      <c r="P76" s="1"/>
      <c r="Q76" s="55"/>
      <c r="R76" s="55"/>
      <c r="S76" s="55"/>
      <c r="T76" s="19"/>
      <c r="U76" s="19"/>
      <c r="V76" s="19"/>
      <c r="W76" s="19"/>
      <c r="X76" s="21"/>
      <c r="Y76" s="1"/>
      <c r="Z76" s="19"/>
      <c r="AA76" s="19"/>
      <c r="AB76" s="19"/>
      <c r="AC76" s="21"/>
      <c r="AD76" s="1"/>
      <c r="AE76" s="1"/>
      <c r="AF76" s="56"/>
      <c r="AG76" s="56"/>
      <c r="AH76" s="55"/>
      <c r="AI76" s="19"/>
      <c r="AJ76" s="19"/>
      <c r="AK76" s="19"/>
      <c r="AL76" s="19"/>
      <c r="AM76" s="21"/>
      <c r="AN76" s="1"/>
      <c r="AO76" s="19"/>
      <c r="AP76" s="19"/>
      <c r="AQ76" s="19"/>
      <c r="AR76" s="2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 t="s">
        <v>64</v>
      </c>
      <c r="B77" s="81">
        <v>2639643.88</v>
      </c>
      <c r="C77" s="81">
        <v>494426.49000000022</v>
      </c>
      <c r="D77" s="78">
        <v>1182586.52</v>
      </c>
      <c r="E77" s="19">
        <f>Feb!D77</f>
        <v>943202.55</v>
      </c>
      <c r="F77" s="19">
        <f t="shared" si="12"/>
        <v>2894686.4000000004</v>
      </c>
      <c r="G77" s="78">
        <v>3020467.5199999996</v>
      </c>
      <c r="H77" s="19">
        <f t="shared" si="13"/>
        <v>-125781.11999999918</v>
      </c>
      <c r="I77" s="21">
        <f t="shared" si="14"/>
        <v>-4.1642930826814251E-2</v>
      </c>
      <c r="J77" s="1"/>
      <c r="K77" s="19">
        <f t="shared" si="15"/>
        <v>3134070.37</v>
      </c>
      <c r="L77" s="78">
        <v>3071540.8499999996</v>
      </c>
      <c r="M77" s="19">
        <f t="shared" si="16"/>
        <v>62529.520000000484</v>
      </c>
      <c r="N77" s="21">
        <f t="shared" si="17"/>
        <v>2.0357704179646774E-2</v>
      </c>
      <c r="O77" s="1"/>
      <c r="P77" s="1"/>
      <c r="Q77" s="55"/>
      <c r="R77" s="55"/>
      <c r="S77" s="55"/>
      <c r="T77" s="19"/>
      <c r="U77" s="19"/>
      <c r="V77" s="19"/>
      <c r="W77" s="19"/>
      <c r="X77" s="21"/>
      <c r="Y77" s="1"/>
      <c r="Z77" s="19"/>
      <c r="AA77" s="19"/>
      <c r="AB77" s="19"/>
      <c r="AC77" s="21"/>
      <c r="AD77" s="1"/>
      <c r="AE77" s="1"/>
      <c r="AF77" s="56"/>
      <c r="AG77" s="56"/>
      <c r="AH77" s="55"/>
      <c r="AI77" s="19"/>
      <c r="AJ77" s="19"/>
      <c r="AK77" s="19"/>
      <c r="AL77" s="19"/>
      <c r="AM77" s="21"/>
      <c r="AN77" s="1"/>
      <c r="AO77" s="19"/>
      <c r="AP77" s="19"/>
      <c r="AQ77" s="19"/>
      <c r="AR77" s="2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 t="s">
        <v>9</v>
      </c>
      <c r="B78" s="81">
        <v>2428007.48</v>
      </c>
      <c r="C78" s="81">
        <v>432051.55000000028</v>
      </c>
      <c r="D78" s="78">
        <v>1067702.9099999999</v>
      </c>
      <c r="E78" s="19">
        <f>Feb!D78</f>
        <v>852462.92</v>
      </c>
      <c r="F78" s="19">
        <f t="shared" si="12"/>
        <v>2644819.0400000005</v>
      </c>
      <c r="G78" s="78">
        <v>2702923.8899999997</v>
      </c>
      <c r="H78" s="19">
        <f t="shared" si="13"/>
        <v>-58104.849999999162</v>
      </c>
      <c r="I78" s="21">
        <f t="shared" si="14"/>
        <v>-2.1497035197687087E-2</v>
      </c>
      <c r="J78" s="1"/>
      <c r="K78" s="19">
        <f t="shared" si="15"/>
        <v>2860059.0300000003</v>
      </c>
      <c r="L78" s="78">
        <v>2766586.28</v>
      </c>
      <c r="M78" s="19">
        <f t="shared" si="16"/>
        <v>93472.750000000466</v>
      </c>
      <c r="N78" s="21">
        <f t="shared" si="17"/>
        <v>3.378631300087287E-2</v>
      </c>
      <c r="O78" s="1"/>
      <c r="P78" s="1"/>
      <c r="Q78" s="55"/>
      <c r="R78" s="55"/>
      <c r="S78" s="55"/>
      <c r="T78" s="19"/>
      <c r="U78" s="19"/>
      <c r="V78" s="19"/>
      <c r="W78" s="19"/>
      <c r="X78" s="21"/>
      <c r="Y78" s="1"/>
      <c r="Z78" s="19"/>
      <c r="AA78" s="19"/>
      <c r="AB78" s="19"/>
      <c r="AC78" s="21"/>
      <c r="AD78" s="1"/>
      <c r="AE78" s="1"/>
      <c r="AF78" s="56"/>
      <c r="AG78" s="56"/>
      <c r="AH78" s="55"/>
      <c r="AI78" s="19"/>
      <c r="AJ78" s="19"/>
      <c r="AK78" s="19"/>
      <c r="AL78" s="19"/>
      <c r="AM78" s="21"/>
      <c r="AN78" s="1"/>
      <c r="AO78" s="19"/>
      <c r="AP78" s="19"/>
      <c r="AQ78" s="19"/>
      <c r="AR78" s="2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 t="s">
        <v>65</v>
      </c>
      <c r="B79" s="81">
        <v>4514108.3600000003</v>
      </c>
      <c r="C79" s="81">
        <v>744247.91999999993</v>
      </c>
      <c r="D79" s="78">
        <v>2022576.24</v>
      </c>
      <c r="E79" s="19">
        <f>Feb!D79</f>
        <v>1618463.3</v>
      </c>
      <c r="F79" s="19">
        <f t="shared" si="12"/>
        <v>4854243.34</v>
      </c>
      <c r="G79" s="78">
        <v>4706951.66</v>
      </c>
      <c r="H79" s="19">
        <f t="shared" si="13"/>
        <v>147291.6799999997</v>
      </c>
      <c r="I79" s="21">
        <f t="shared" si="14"/>
        <v>3.1292371504830774E-2</v>
      </c>
      <c r="J79" s="1"/>
      <c r="K79" s="19">
        <f t="shared" si="15"/>
        <v>5258356.28</v>
      </c>
      <c r="L79" s="78">
        <v>4848011.6000000006</v>
      </c>
      <c r="M79" s="19">
        <f t="shared" si="16"/>
        <v>410344.6799999997</v>
      </c>
      <c r="N79" s="21">
        <f t="shared" si="17"/>
        <v>8.4641851929562195E-2</v>
      </c>
      <c r="O79" s="1"/>
      <c r="P79" s="1"/>
      <c r="Q79" s="55"/>
      <c r="R79" s="55"/>
      <c r="S79" s="55"/>
      <c r="T79" s="19"/>
      <c r="U79" s="19"/>
      <c r="V79" s="19"/>
      <c r="W79" s="19"/>
      <c r="X79" s="21"/>
      <c r="Y79" s="1"/>
      <c r="Z79" s="19"/>
      <c r="AA79" s="19"/>
      <c r="AB79" s="19"/>
      <c r="AC79" s="21"/>
      <c r="AD79" s="1"/>
      <c r="AE79" s="1"/>
      <c r="AF79" s="56"/>
      <c r="AG79" s="56"/>
      <c r="AH79" s="55"/>
      <c r="AI79" s="19"/>
      <c r="AJ79" s="19"/>
      <c r="AK79" s="19"/>
      <c r="AL79" s="19"/>
      <c r="AM79" s="21"/>
      <c r="AN79" s="1"/>
      <c r="AO79" s="19"/>
      <c r="AP79" s="19"/>
      <c r="AQ79" s="19"/>
      <c r="AR79" s="2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 t="s">
        <v>66</v>
      </c>
      <c r="B80" s="81">
        <v>3866199.7800000003</v>
      </c>
      <c r="C80" s="81">
        <v>723791.41999999993</v>
      </c>
      <c r="D80" s="78">
        <v>1621925.46</v>
      </c>
      <c r="E80" s="19">
        <f>Feb!D80</f>
        <v>1343245.11</v>
      </c>
      <c r="F80" s="19">
        <f t="shared" si="12"/>
        <v>4311310.8500000006</v>
      </c>
      <c r="G80" s="78">
        <v>4543042.24</v>
      </c>
      <c r="H80" s="19">
        <f t="shared" si="13"/>
        <v>-231731.38999999966</v>
      </c>
      <c r="I80" s="21">
        <f t="shared" si="14"/>
        <v>-5.1007976100173713E-2</v>
      </c>
      <c r="J80" s="1"/>
      <c r="K80" s="19">
        <f t="shared" si="15"/>
        <v>4589991.2</v>
      </c>
      <c r="L80" s="78">
        <v>4547135.0599999996</v>
      </c>
      <c r="M80" s="19">
        <f t="shared" si="16"/>
        <v>42856.140000000596</v>
      </c>
      <c r="N80" s="21">
        <f t="shared" si="17"/>
        <v>9.4248663025198187E-3</v>
      </c>
      <c r="O80" s="1"/>
      <c r="P80" s="1"/>
      <c r="Q80" s="55"/>
      <c r="R80" s="55"/>
      <c r="S80" s="55"/>
      <c r="T80" s="19"/>
      <c r="U80" s="19"/>
      <c r="V80" s="19"/>
      <c r="W80" s="19"/>
      <c r="X80" s="21"/>
      <c r="Y80" s="1"/>
      <c r="Z80" s="19"/>
      <c r="AA80" s="19"/>
      <c r="AB80" s="19"/>
      <c r="AC80" s="21"/>
      <c r="AD80" s="1"/>
      <c r="AE80" s="1"/>
      <c r="AF80" s="56"/>
      <c r="AG80" s="56"/>
      <c r="AH80" s="55"/>
      <c r="AI80" s="19"/>
      <c r="AJ80" s="19"/>
      <c r="AK80" s="19"/>
      <c r="AL80" s="19"/>
      <c r="AM80" s="21"/>
      <c r="AN80" s="1"/>
      <c r="AO80" s="19"/>
      <c r="AP80" s="19"/>
      <c r="AQ80" s="19"/>
      <c r="AR80" s="2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 t="s">
        <v>67</v>
      </c>
      <c r="B81" s="81">
        <v>362310.15</v>
      </c>
      <c r="C81" s="81">
        <v>78650.039999999979</v>
      </c>
      <c r="D81" s="78">
        <v>140153.54</v>
      </c>
      <c r="E81" s="19">
        <f>Feb!D81</f>
        <v>115091.9</v>
      </c>
      <c r="F81" s="19">
        <f t="shared" si="12"/>
        <v>415898.55000000005</v>
      </c>
      <c r="G81" s="78">
        <v>424966.48</v>
      </c>
      <c r="H81" s="19">
        <f t="shared" si="13"/>
        <v>-9067.9299999999348</v>
      </c>
      <c r="I81" s="21">
        <f t="shared" si="14"/>
        <v>-2.1337988822082932E-2</v>
      </c>
      <c r="J81" s="1"/>
      <c r="K81" s="19">
        <f t="shared" si="15"/>
        <v>440960.19</v>
      </c>
      <c r="L81" s="78">
        <v>434622.27</v>
      </c>
      <c r="M81" s="19">
        <f t="shared" si="16"/>
        <v>6337.9199999999837</v>
      </c>
      <c r="N81" s="21">
        <f t="shared" si="17"/>
        <v>1.458259375434201E-2</v>
      </c>
      <c r="O81" s="1"/>
      <c r="P81" s="1"/>
      <c r="Q81" s="55"/>
      <c r="R81" s="55"/>
      <c r="S81" s="55"/>
      <c r="T81" s="19"/>
      <c r="U81" s="19"/>
      <c r="V81" s="19"/>
      <c r="W81" s="19"/>
      <c r="X81" s="21"/>
      <c r="Y81" s="1"/>
      <c r="Z81" s="19"/>
      <c r="AA81" s="19"/>
      <c r="AB81" s="19"/>
      <c r="AC81" s="21"/>
      <c r="AD81" s="1"/>
      <c r="AE81" s="1"/>
      <c r="AF81" s="56"/>
      <c r="AG81" s="56"/>
      <c r="AH81" s="55"/>
      <c r="AI81" s="19"/>
      <c r="AJ81" s="19"/>
      <c r="AK81" s="19"/>
      <c r="AL81" s="19"/>
      <c r="AM81" s="21"/>
      <c r="AN81" s="1"/>
      <c r="AO81" s="19"/>
      <c r="AP81" s="19"/>
      <c r="AQ81" s="19"/>
      <c r="AR81" s="2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 t="s">
        <v>68</v>
      </c>
      <c r="B82" s="81">
        <v>3423026.96</v>
      </c>
      <c r="C82" s="81">
        <v>641557.67000000086</v>
      </c>
      <c r="D82" s="78">
        <v>1563283.75</v>
      </c>
      <c r="E82" s="19">
        <f>Feb!D82</f>
        <v>1240984.27</v>
      </c>
      <c r="F82" s="19">
        <f t="shared" si="12"/>
        <v>3742285.1500000008</v>
      </c>
      <c r="G82" s="78">
        <v>3915952.6699999995</v>
      </c>
      <c r="H82" s="19">
        <f t="shared" si="13"/>
        <v>-173667.51999999862</v>
      </c>
      <c r="I82" s="21">
        <f t="shared" si="14"/>
        <v>-4.434872804527501E-2</v>
      </c>
      <c r="J82" s="1"/>
      <c r="K82" s="19">
        <f t="shared" si="15"/>
        <v>4064584.6300000008</v>
      </c>
      <c r="L82" s="78">
        <v>4007460.9099999997</v>
      </c>
      <c r="M82" s="19">
        <f t="shared" si="16"/>
        <v>57123.720000001136</v>
      </c>
      <c r="N82" s="21">
        <f t="shared" si="17"/>
        <v>1.4254342408545506E-2</v>
      </c>
      <c r="O82" s="1"/>
      <c r="P82" s="1"/>
      <c r="Q82" s="55"/>
      <c r="R82" s="55"/>
      <c r="S82" s="55"/>
      <c r="T82" s="19"/>
      <c r="U82" s="19"/>
      <c r="V82" s="19"/>
      <c r="W82" s="19"/>
      <c r="X82" s="21"/>
      <c r="Y82" s="1"/>
      <c r="Z82" s="19"/>
      <c r="AA82" s="19"/>
      <c r="AB82" s="19"/>
      <c r="AC82" s="21"/>
      <c r="AD82" s="1"/>
      <c r="AE82" s="1"/>
      <c r="AF82" s="56"/>
      <c r="AG82" s="56"/>
      <c r="AH82" s="55"/>
      <c r="AI82" s="19"/>
      <c r="AJ82" s="19"/>
      <c r="AK82" s="19"/>
      <c r="AL82" s="19"/>
      <c r="AM82" s="21"/>
      <c r="AN82" s="1"/>
      <c r="AO82" s="19"/>
      <c r="AP82" s="19"/>
      <c r="AQ82" s="19"/>
      <c r="AR82" s="2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 t="s">
        <v>69</v>
      </c>
      <c r="B83" s="81">
        <v>8096412.8900000006</v>
      </c>
      <c r="C83" s="81">
        <v>1293888.42</v>
      </c>
      <c r="D83" s="78">
        <v>3957641.48</v>
      </c>
      <c r="E83" s="19">
        <f>Feb!D83</f>
        <v>2935790.4</v>
      </c>
      <c r="F83" s="19">
        <f t="shared" si="12"/>
        <v>8368450.2300000004</v>
      </c>
      <c r="G83" s="78">
        <v>9205875.7600000016</v>
      </c>
      <c r="H83" s="19">
        <f t="shared" si="13"/>
        <v>-837425.53000000119</v>
      </c>
      <c r="I83" s="21">
        <f t="shared" si="14"/>
        <v>-9.0966416648664561E-2</v>
      </c>
      <c r="J83" s="1"/>
      <c r="K83" s="19">
        <f t="shared" si="15"/>
        <v>9390301.3100000005</v>
      </c>
      <c r="L83" s="78">
        <v>9518887.3000000007</v>
      </c>
      <c r="M83" s="19">
        <f t="shared" si="16"/>
        <v>-128585.99000000022</v>
      </c>
      <c r="N83" s="21">
        <f t="shared" si="17"/>
        <v>-1.3508510600813595E-2</v>
      </c>
      <c r="O83" s="1"/>
      <c r="P83" s="1"/>
      <c r="Q83" s="55"/>
      <c r="R83" s="55"/>
      <c r="S83" s="55"/>
      <c r="T83" s="19"/>
      <c r="U83" s="19"/>
      <c r="V83" s="19"/>
      <c r="W83" s="19"/>
      <c r="X83" s="21"/>
      <c r="Y83" s="1"/>
      <c r="Z83" s="19"/>
      <c r="AA83" s="19"/>
      <c r="AB83" s="19"/>
      <c r="AC83" s="21"/>
      <c r="AD83" s="1"/>
      <c r="AE83" s="1"/>
      <c r="AF83" s="56"/>
      <c r="AG83" s="56"/>
      <c r="AH83" s="55"/>
      <c r="AI83" s="19"/>
      <c r="AJ83" s="19"/>
      <c r="AK83" s="19"/>
      <c r="AL83" s="19"/>
      <c r="AM83" s="21"/>
      <c r="AN83" s="1"/>
      <c r="AO83" s="19"/>
      <c r="AP83" s="19"/>
      <c r="AQ83" s="19"/>
      <c r="AR83" s="2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 t="s">
        <v>70</v>
      </c>
      <c r="B84" s="81">
        <v>1642503.46</v>
      </c>
      <c r="C84" s="81">
        <v>286746.08999999985</v>
      </c>
      <c r="D84" s="78">
        <v>626760.72</v>
      </c>
      <c r="E84" s="19">
        <f>Feb!D84</f>
        <v>456927.26</v>
      </c>
      <c r="F84" s="19">
        <f t="shared" si="12"/>
        <v>1759416.0899999999</v>
      </c>
      <c r="G84" s="78">
        <v>1806649.46</v>
      </c>
      <c r="H84" s="19">
        <f t="shared" si="13"/>
        <v>-47233.370000000112</v>
      </c>
      <c r="I84" s="21">
        <f t="shared" si="14"/>
        <v>-2.6144180731108801E-2</v>
      </c>
      <c r="J84" s="1"/>
      <c r="K84" s="19">
        <f t="shared" si="15"/>
        <v>1929249.5499999998</v>
      </c>
      <c r="L84" s="78">
        <v>1880847.93</v>
      </c>
      <c r="M84" s="19">
        <f t="shared" si="16"/>
        <v>48401.619999999879</v>
      </c>
      <c r="N84" s="21">
        <f t="shared" si="17"/>
        <v>2.573393586370365E-2</v>
      </c>
      <c r="O84" s="1"/>
      <c r="P84" s="1"/>
      <c r="Q84" s="55"/>
      <c r="R84" s="55"/>
      <c r="S84" s="55"/>
      <c r="T84" s="19"/>
      <c r="U84" s="19"/>
      <c r="V84" s="19"/>
      <c r="W84" s="19"/>
      <c r="X84" s="21"/>
      <c r="Y84" s="1"/>
      <c r="Z84" s="19"/>
      <c r="AA84" s="19"/>
      <c r="AB84" s="19"/>
      <c r="AC84" s="21"/>
      <c r="AD84" s="1"/>
      <c r="AE84" s="1"/>
      <c r="AF84" s="56"/>
      <c r="AG84" s="56"/>
      <c r="AH84" s="55"/>
      <c r="AI84" s="19"/>
      <c r="AJ84" s="19"/>
      <c r="AK84" s="19"/>
      <c r="AL84" s="19"/>
      <c r="AM84" s="21"/>
      <c r="AN84" s="1"/>
      <c r="AO84" s="19"/>
      <c r="AP84" s="19"/>
      <c r="AQ84" s="19"/>
      <c r="AR84" s="2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 t="s">
        <v>71</v>
      </c>
      <c r="B85" s="81">
        <v>3244132.61</v>
      </c>
      <c r="C85" s="81">
        <v>626341.11999999965</v>
      </c>
      <c r="D85" s="78">
        <v>1662257.61</v>
      </c>
      <c r="E85" s="19">
        <f>Feb!D85</f>
        <v>1323619.1499999999</v>
      </c>
      <c r="F85" s="19">
        <f t="shared" si="12"/>
        <v>3531835.2699999991</v>
      </c>
      <c r="G85" s="78">
        <v>4148158.1100000003</v>
      </c>
      <c r="H85" s="19">
        <f t="shared" si="13"/>
        <v>-616322.84000000125</v>
      </c>
      <c r="I85" s="21">
        <f t="shared" si="14"/>
        <v>-0.14857747068855132</v>
      </c>
      <c r="J85" s="1"/>
      <c r="K85" s="19">
        <f t="shared" si="15"/>
        <v>3870473.7299999995</v>
      </c>
      <c r="L85" s="78">
        <v>4217071.1900000004</v>
      </c>
      <c r="M85" s="19">
        <f t="shared" si="16"/>
        <v>-346597.46000000089</v>
      </c>
      <c r="N85" s="21">
        <f t="shared" si="17"/>
        <v>-8.2189141322037029E-2</v>
      </c>
      <c r="O85" s="1"/>
      <c r="P85" s="1"/>
      <c r="Q85" s="55"/>
      <c r="R85" s="55"/>
      <c r="S85" s="55"/>
      <c r="T85" s="19"/>
      <c r="U85" s="19"/>
      <c r="V85" s="19"/>
      <c r="W85" s="19"/>
      <c r="X85" s="21"/>
      <c r="Y85" s="1"/>
      <c r="Z85" s="19"/>
      <c r="AA85" s="19"/>
      <c r="AB85" s="19"/>
      <c r="AC85" s="21"/>
      <c r="AD85" s="1"/>
      <c r="AE85" s="1"/>
      <c r="AF85" s="56"/>
      <c r="AG85" s="56"/>
      <c r="AH85" s="55"/>
      <c r="AI85" s="19"/>
      <c r="AJ85" s="19"/>
      <c r="AK85" s="19"/>
      <c r="AL85" s="19"/>
      <c r="AM85" s="21"/>
      <c r="AN85" s="1"/>
      <c r="AO85" s="19"/>
      <c r="AP85" s="19"/>
      <c r="AQ85" s="19"/>
      <c r="AR85" s="2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 t="s">
        <v>72</v>
      </c>
      <c r="B86" s="81">
        <v>3295430.9800000004</v>
      </c>
      <c r="C86" s="81">
        <v>608177.7799999998</v>
      </c>
      <c r="D86" s="78">
        <v>1470236.24</v>
      </c>
      <c r="E86" s="19">
        <f>Feb!D86</f>
        <v>1091940.69</v>
      </c>
      <c r="F86" s="19">
        <f t="shared" si="12"/>
        <v>3525313.2100000004</v>
      </c>
      <c r="G86" s="78">
        <v>3743088.3700000006</v>
      </c>
      <c r="H86" s="19">
        <f t="shared" si="13"/>
        <v>-217775.16000000015</v>
      </c>
      <c r="I86" s="21">
        <f t="shared" si="14"/>
        <v>-5.8180608757575247E-2</v>
      </c>
      <c r="J86" s="1"/>
      <c r="K86" s="19">
        <f t="shared" si="15"/>
        <v>3903608.7600000002</v>
      </c>
      <c r="L86" s="78">
        <v>3859408.3500000006</v>
      </c>
      <c r="M86" s="19">
        <f t="shared" si="16"/>
        <v>44200.409999999683</v>
      </c>
      <c r="N86" s="21">
        <f t="shared" si="17"/>
        <v>1.1452638848127972E-2</v>
      </c>
      <c r="O86" s="1"/>
      <c r="P86" s="1"/>
      <c r="Q86" s="55"/>
      <c r="R86" s="55"/>
      <c r="S86" s="55"/>
      <c r="T86" s="19"/>
      <c r="U86" s="19"/>
      <c r="V86" s="19"/>
      <c r="W86" s="19"/>
      <c r="X86" s="21"/>
      <c r="Y86" s="1"/>
      <c r="Z86" s="19"/>
      <c r="AA86" s="19"/>
      <c r="AB86" s="19"/>
      <c r="AC86" s="21"/>
      <c r="AD86" s="1"/>
      <c r="AE86" s="1"/>
      <c r="AF86" s="56"/>
      <c r="AG86" s="56"/>
      <c r="AH86" s="55"/>
      <c r="AI86" s="19"/>
      <c r="AJ86" s="19"/>
      <c r="AK86" s="19"/>
      <c r="AL86" s="19"/>
      <c r="AM86" s="21"/>
      <c r="AN86" s="1"/>
      <c r="AO86" s="19"/>
      <c r="AP86" s="19"/>
      <c r="AQ86" s="19"/>
      <c r="AR86" s="2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 t="s">
        <v>73</v>
      </c>
      <c r="B87" s="81">
        <v>50710884.130000003</v>
      </c>
      <c r="C87" s="81">
        <v>8748925.3799999952</v>
      </c>
      <c r="D87" s="78">
        <v>24021886.460000001</v>
      </c>
      <c r="E87" s="19">
        <f>Feb!D87</f>
        <v>20525329.239999998</v>
      </c>
      <c r="F87" s="19">
        <f t="shared" si="12"/>
        <v>55963252.289999992</v>
      </c>
      <c r="G87" s="78">
        <v>55305509.900000006</v>
      </c>
      <c r="H87" s="19">
        <f t="shared" si="13"/>
        <v>657742.38999998569</v>
      </c>
      <c r="I87" s="21">
        <f t="shared" si="14"/>
        <v>1.1892890802187139E-2</v>
      </c>
      <c r="J87" s="1"/>
      <c r="K87" s="19">
        <f t="shared" si="15"/>
        <v>59459809.509999998</v>
      </c>
      <c r="L87" s="78">
        <v>55717694.580000006</v>
      </c>
      <c r="M87" s="19">
        <f t="shared" si="16"/>
        <v>3742114.9299999923</v>
      </c>
      <c r="N87" s="21">
        <f t="shared" si="17"/>
        <v>6.7162056115351865E-2</v>
      </c>
      <c r="O87" s="1"/>
      <c r="P87" s="1"/>
      <c r="Q87" s="55"/>
      <c r="R87" s="55"/>
      <c r="S87" s="55"/>
      <c r="T87" s="19"/>
      <c r="U87" s="19"/>
      <c r="V87" s="19"/>
      <c r="W87" s="19"/>
      <c r="X87" s="21"/>
      <c r="Y87" s="1"/>
      <c r="Z87" s="19"/>
      <c r="AA87" s="19"/>
      <c r="AB87" s="19"/>
      <c r="AC87" s="21"/>
      <c r="AD87" s="1"/>
      <c r="AE87" s="1"/>
      <c r="AF87" s="56"/>
      <c r="AG87" s="56"/>
      <c r="AH87" s="55"/>
      <c r="AI87" s="19"/>
      <c r="AJ87" s="19"/>
      <c r="AK87" s="19"/>
      <c r="AL87" s="19"/>
      <c r="AM87" s="21"/>
      <c r="AN87" s="1"/>
      <c r="AO87" s="19"/>
      <c r="AP87" s="19"/>
      <c r="AQ87" s="19"/>
      <c r="AR87" s="2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 t="s">
        <v>74</v>
      </c>
      <c r="B88" s="81">
        <v>3716134.37</v>
      </c>
      <c r="C88" s="81">
        <v>574877.53000000026</v>
      </c>
      <c r="D88" s="78">
        <v>1685664.44</v>
      </c>
      <c r="E88" s="19">
        <f>Feb!D88</f>
        <v>1330364.02</v>
      </c>
      <c r="F88" s="19">
        <f t="shared" si="12"/>
        <v>3935711.4800000004</v>
      </c>
      <c r="G88" s="78">
        <v>4144331.6100000003</v>
      </c>
      <c r="H88" s="19">
        <f t="shared" si="13"/>
        <v>-208620.12999999989</v>
      </c>
      <c r="I88" s="21">
        <f t="shared" si="14"/>
        <v>-5.0338667276675686E-2</v>
      </c>
      <c r="J88" s="1"/>
      <c r="K88" s="19">
        <f t="shared" si="15"/>
        <v>4291011.9000000004</v>
      </c>
      <c r="L88" s="78">
        <v>4206368.6400000006</v>
      </c>
      <c r="M88" s="19">
        <f t="shared" si="16"/>
        <v>84643.259999999776</v>
      </c>
      <c r="N88" s="21">
        <f t="shared" si="17"/>
        <v>2.012264431488342E-2</v>
      </c>
      <c r="O88" s="1"/>
      <c r="P88" s="1"/>
      <c r="Q88" s="55"/>
      <c r="R88" s="55"/>
      <c r="S88" s="55"/>
      <c r="T88" s="19"/>
      <c r="U88" s="19"/>
      <c r="V88" s="19"/>
      <c r="W88" s="19"/>
      <c r="X88" s="21"/>
      <c r="Y88" s="1"/>
      <c r="Z88" s="19"/>
      <c r="AA88" s="19"/>
      <c r="AB88" s="19"/>
      <c r="AC88" s="21"/>
      <c r="AD88" s="1"/>
      <c r="AE88" s="1"/>
      <c r="AF88" s="56"/>
      <c r="AG88" s="56"/>
      <c r="AH88" s="55"/>
      <c r="AI88" s="19"/>
      <c r="AJ88" s="19"/>
      <c r="AK88" s="19"/>
      <c r="AL88" s="19"/>
      <c r="AM88" s="21"/>
      <c r="AN88" s="1"/>
      <c r="AO88" s="19"/>
      <c r="AP88" s="19"/>
      <c r="AQ88" s="19"/>
      <c r="AR88" s="2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 t="s">
        <v>75</v>
      </c>
      <c r="B89" s="81">
        <v>122979673.98</v>
      </c>
      <c r="C89" s="81">
        <v>22078127.249999985</v>
      </c>
      <c r="D89" s="78">
        <v>55105969.590000004</v>
      </c>
      <c r="E89" s="19">
        <f>Feb!D89</f>
        <v>50057564.859999999</v>
      </c>
      <c r="F89" s="19">
        <f t="shared" si="12"/>
        <v>140009396.5</v>
      </c>
      <c r="G89" s="78">
        <v>130815904.44999999</v>
      </c>
      <c r="H89" s="19">
        <f t="shared" si="13"/>
        <v>9193492.0500000119</v>
      </c>
      <c r="I89" s="21">
        <f t="shared" si="14"/>
        <v>7.0278091097966788E-2</v>
      </c>
      <c r="J89" s="1"/>
      <c r="K89" s="19">
        <f t="shared" si="15"/>
        <v>145057801.22999999</v>
      </c>
      <c r="L89" s="78">
        <v>127519930.36</v>
      </c>
      <c r="M89" s="19">
        <f t="shared" si="16"/>
        <v>17537870.86999999</v>
      </c>
      <c r="N89" s="21">
        <f t="shared" si="17"/>
        <v>0.13753043010993671</v>
      </c>
      <c r="O89" s="1"/>
      <c r="P89" s="1"/>
      <c r="Q89" s="55"/>
      <c r="R89" s="55"/>
      <c r="S89" s="55"/>
      <c r="T89" s="19"/>
      <c r="U89" s="19"/>
      <c r="V89" s="19"/>
      <c r="W89" s="19"/>
      <c r="X89" s="21"/>
      <c r="Y89" s="1"/>
      <c r="Z89" s="19"/>
      <c r="AA89" s="19"/>
      <c r="AB89" s="19"/>
      <c r="AC89" s="21"/>
      <c r="AD89" s="1"/>
      <c r="AE89" s="1"/>
      <c r="AF89" s="56"/>
      <c r="AG89" s="56"/>
      <c r="AH89" s="55"/>
      <c r="AI89" s="19"/>
      <c r="AJ89" s="19"/>
      <c r="AK89" s="19"/>
      <c r="AL89" s="19"/>
      <c r="AM89" s="21"/>
      <c r="AN89" s="1"/>
      <c r="AO89" s="19"/>
      <c r="AP89" s="19"/>
      <c r="AQ89" s="19"/>
      <c r="AR89" s="2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 t="s">
        <v>76</v>
      </c>
      <c r="B90" s="81">
        <v>12871650.780000001</v>
      </c>
      <c r="C90" s="81">
        <v>2162757.2799999993</v>
      </c>
      <c r="D90" s="78">
        <v>5977980.0199999996</v>
      </c>
      <c r="E90" s="19">
        <f>Feb!D90</f>
        <v>4977503.34</v>
      </c>
      <c r="F90" s="19">
        <f t="shared" si="12"/>
        <v>14033931.380000001</v>
      </c>
      <c r="G90" s="78">
        <v>13048195.920000002</v>
      </c>
      <c r="H90" s="19">
        <f t="shared" si="13"/>
        <v>985735.45999999903</v>
      </c>
      <c r="I90" s="21">
        <f t="shared" si="14"/>
        <v>7.5545728010497193E-2</v>
      </c>
      <c r="J90" s="1"/>
      <c r="K90" s="19">
        <f t="shared" si="15"/>
        <v>15034408.060000001</v>
      </c>
      <c r="L90" s="78">
        <v>13107957.890000001</v>
      </c>
      <c r="M90" s="19">
        <f t="shared" si="16"/>
        <v>1926450.17</v>
      </c>
      <c r="N90" s="21">
        <f t="shared" si="17"/>
        <v>0.14696798587289317</v>
      </c>
      <c r="O90" s="1"/>
      <c r="P90" s="1"/>
      <c r="Q90" s="55"/>
      <c r="R90" s="55"/>
      <c r="S90" s="55"/>
      <c r="T90" s="19"/>
      <c r="U90" s="19"/>
      <c r="V90" s="19"/>
      <c r="W90" s="19"/>
      <c r="X90" s="21"/>
      <c r="Y90" s="1"/>
      <c r="Z90" s="19"/>
      <c r="AA90" s="19"/>
      <c r="AB90" s="19"/>
      <c r="AC90" s="21"/>
      <c r="AD90" s="1"/>
      <c r="AE90" s="1"/>
      <c r="AF90" s="56"/>
      <c r="AG90" s="56"/>
      <c r="AH90" s="55"/>
      <c r="AI90" s="19"/>
      <c r="AJ90" s="19"/>
      <c r="AK90" s="19"/>
      <c r="AL90" s="19"/>
      <c r="AM90" s="21"/>
      <c r="AN90" s="1"/>
      <c r="AO90" s="19"/>
      <c r="AP90" s="19"/>
      <c r="AQ90" s="19"/>
      <c r="AR90" s="2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 t="s">
        <v>32</v>
      </c>
      <c r="B91" s="81">
        <v>15397282.02</v>
      </c>
      <c r="C91" s="81">
        <v>2659105.6700000055</v>
      </c>
      <c r="D91" s="78">
        <v>7060662.2599999998</v>
      </c>
      <c r="E91" s="19">
        <f>Feb!D91</f>
        <v>5740215.0899999999</v>
      </c>
      <c r="F91" s="19">
        <f t="shared" si="12"/>
        <v>16735940.520000005</v>
      </c>
      <c r="G91" s="78">
        <v>16352005.68</v>
      </c>
      <c r="H91" s="19">
        <f t="shared" si="13"/>
        <v>383934.84000000544</v>
      </c>
      <c r="I91" s="21">
        <f t="shared" si="14"/>
        <v>2.3479372959709366E-2</v>
      </c>
      <c r="J91" s="1"/>
      <c r="K91" s="19">
        <f t="shared" si="15"/>
        <v>18056387.690000005</v>
      </c>
      <c r="L91" s="78">
        <v>16596490.599999998</v>
      </c>
      <c r="M91" s="19">
        <f t="shared" si="16"/>
        <v>1459897.0900000073</v>
      </c>
      <c r="N91" s="21">
        <f t="shared" si="17"/>
        <v>8.7964204311965055E-2</v>
      </c>
      <c r="O91" s="1"/>
      <c r="P91" s="1"/>
      <c r="Q91" s="55"/>
      <c r="R91" s="55"/>
      <c r="S91" s="55"/>
      <c r="T91" s="19"/>
      <c r="U91" s="19"/>
      <c r="V91" s="19"/>
      <c r="W91" s="19"/>
      <c r="X91" s="21"/>
      <c r="Y91" s="1"/>
      <c r="Z91" s="19"/>
      <c r="AA91" s="19"/>
      <c r="AB91" s="19"/>
      <c r="AC91" s="21"/>
      <c r="AD91" s="1"/>
      <c r="AE91" s="1"/>
      <c r="AF91" s="56"/>
      <c r="AG91" s="56"/>
      <c r="AH91" s="55"/>
      <c r="AI91" s="19"/>
      <c r="AJ91" s="19"/>
      <c r="AK91" s="19"/>
      <c r="AL91" s="19"/>
      <c r="AM91" s="21"/>
      <c r="AN91" s="1"/>
      <c r="AO91" s="19"/>
      <c r="AP91" s="19"/>
      <c r="AQ91" s="19"/>
      <c r="AR91" s="2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 t="s">
        <v>77</v>
      </c>
      <c r="B92" s="81">
        <v>33006689.93</v>
      </c>
      <c r="C92" s="81">
        <v>6358907.8699999973</v>
      </c>
      <c r="D92" s="78">
        <v>17626140.559999999</v>
      </c>
      <c r="E92" s="19">
        <f>Feb!D92</f>
        <v>15065403.789999999</v>
      </c>
      <c r="F92" s="19">
        <f t="shared" si="12"/>
        <v>36804861.030000001</v>
      </c>
      <c r="G92" s="78">
        <v>37950423.760000005</v>
      </c>
      <c r="H92" s="19">
        <f t="shared" si="13"/>
        <v>-1145562.7300000042</v>
      </c>
      <c r="I92" s="21">
        <f t="shared" si="14"/>
        <v>-3.0185769129867701E-2</v>
      </c>
      <c r="J92" s="1"/>
      <c r="K92" s="19">
        <f t="shared" si="15"/>
        <v>39365597.799999997</v>
      </c>
      <c r="L92" s="78">
        <v>38255339.540000007</v>
      </c>
      <c r="M92" s="19">
        <f t="shared" si="16"/>
        <v>1110258.2599999905</v>
      </c>
      <c r="N92" s="21">
        <f t="shared" si="17"/>
        <v>2.9022308345717285E-2</v>
      </c>
      <c r="O92" s="1"/>
      <c r="P92" s="1"/>
      <c r="Q92" s="55"/>
      <c r="R92" s="55"/>
      <c r="S92" s="55"/>
      <c r="T92" s="19"/>
      <c r="U92" s="19"/>
      <c r="V92" s="19"/>
      <c r="W92" s="19"/>
      <c r="X92" s="21"/>
      <c r="Y92" s="1"/>
      <c r="Z92" s="19"/>
      <c r="AA92" s="19"/>
      <c r="AB92" s="19"/>
      <c r="AC92" s="21"/>
      <c r="AD92" s="1"/>
      <c r="AE92" s="1"/>
      <c r="AF92" s="56"/>
      <c r="AG92" s="56"/>
      <c r="AH92" s="55"/>
      <c r="AI92" s="19"/>
      <c r="AJ92" s="19"/>
      <c r="AK92" s="19"/>
      <c r="AL92" s="19"/>
      <c r="AM92" s="21"/>
      <c r="AN92" s="1"/>
      <c r="AO92" s="19"/>
      <c r="AP92" s="19"/>
      <c r="AQ92" s="19"/>
      <c r="AR92" s="2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 t="s">
        <v>78</v>
      </c>
      <c r="B93" s="81">
        <v>8836056.0399999991</v>
      </c>
      <c r="C93" s="81">
        <v>1391532.8900000006</v>
      </c>
      <c r="D93" s="78">
        <v>4180527.97</v>
      </c>
      <c r="E93" s="19">
        <f>Feb!D93</f>
        <v>3482548.01</v>
      </c>
      <c r="F93" s="19">
        <f t="shared" si="12"/>
        <v>9529608.9699999988</v>
      </c>
      <c r="G93" s="78">
        <v>9256872.5399999991</v>
      </c>
      <c r="H93" s="19">
        <f t="shared" si="13"/>
        <v>272736.4299999997</v>
      </c>
      <c r="I93" s="21">
        <f t="shared" si="14"/>
        <v>2.9463129023487689E-2</v>
      </c>
      <c r="J93" s="1"/>
      <c r="K93" s="19">
        <f t="shared" si="15"/>
        <v>10227588.93</v>
      </c>
      <c r="L93" s="78">
        <v>9234640.0999999996</v>
      </c>
      <c r="M93" s="19">
        <f t="shared" si="16"/>
        <v>992948.83000000007</v>
      </c>
      <c r="N93" s="21">
        <f t="shared" si="17"/>
        <v>0.10752436686731293</v>
      </c>
      <c r="O93" s="1"/>
      <c r="P93" s="1"/>
      <c r="Q93" s="55"/>
      <c r="R93" s="55"/>
      <c r="S93" s="55"/>
      <c r="T93" s="19"/>
      <c r="U93" s="19"/>
      <c r="V93" s="19"/>
      <c r="W93" s="19"/>
      <c r="X93" s="21"/>
      <c r="Y93" s="1"/>
      <c r="Z93" s="19"/>
      <c r="AA93" s="19"/>
      <c r="AB93" s="19"/>
      <c r="AC93" s="21"/>
      <c r="AD93" s="1"/>
      <c r="AE93" s="1"/>
      <c r="AF93" s="56"/>
      <c r="AG93" s="56"/>
      <c r="AH93" s="55"/>
      <c r="AI93" s="19"/>
      <c r="AJ93" s="19"/>
      <c r="AK93" s="19"/>
      <c r="AL93" s="19"/>
      <c r="AM93" s="21"/>
      <c r="AN93" s="1"/>
      <c r="AO93" s="19"/>
      <c r="AP93" s="19"/>
      <c r="AQ93" s="19"/>
      <c r="AR93" s="2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 t="s">
        <v>79</v>
      </c>
      <c r="B94" s="81">
        <v>29026157.75</v>
      </c>
      <c r="C94" s="81">
        <v>4933035.3399999961</v>
      </c>
      <c r="D94" s="78">
        <v>13369152.109999999</v>
      </c>
      <c r="E94" s="19">
        <f>Feb!D94</f>
        <v>11507719.550000001</v>
      </c>
      <c r="F94" s="19">
        <f t="shared" ref="F94:F118" si="18">B94+C94-D94+E94</f>
        <v>32097760.529999997</v>
      </c>
      <c r="G94" s="78">
        <v>30689069.140000001</v>
      </c>
      <c r="H94" s="19">
        <f t="shared" ref="H94:H118" si="19">F94-G94</f>
        <v>1408691.3899999969</v>
      </c>
      <c r="I94" s="21">
        <f t="shared" ref="I94:I118" si="20">IF(ISERR(+F94/G94-1)," ",+F94/G94-1)</f>
        <v>4.5902056643481348E-2</v>
      </c>
      <c r="J94" s="1"/>
      <c r="K94" s="19">
        <f t="shared" ref="K94:K118" si="21">B94+C94</f>
        <v>33959193.089999996</v>
      </c>
      <c r="L94" s="78">
        <v>30490060.840000004</v>
      </c>
      <c r="M94" s="19">
        <f t="shared" ref="M94:M118" si="22">K94-L94</f>
        <v>3469132.2499999925</v>
      </c>
      <c r="N94" s="21">
        <f t="shared" ref="N94:N118" si="23">IF(ISERR(+K94/L94-1)," ",+K94/L94-1)</f>
        <v>0.11377911865130907</v>
      </c>
      <c r="O94" s="1"/>
      <c r="P94" s="1"/>
      <c r="Q94" s="55"/>
      <c r="R94" s="55"/>
      <c r="S94" s="55"/>
      <c r="T94" s="19"/>
      <c r="U94" s="19"/>
      <c r="V94" s="19"/>
      <c r="W94" s="19"/>
      <c r="X94" s="21"/>
      <c r="Y94" s="1"/>
      <c r="Z94" s="19"/>
      <c r="AA94" s="19"/>
      <c r="AB94" s="19"/>
      <c r="AC94" s="21"/>
      <c r="AD94" s="1"/>
      <c r="AE94" s="1"/>
      <c r="AF94" s="56"/>
      <c r="AG94" s="56"/>
      <c r="AH94" s="55"/>
      <c r="AI94" s="19"/>
      <c r="AJ94" s="19"/>
      <c r="AK94" s="19"/>
      <c r="AL94" s="19"/>
      <c r="AM94" s="21"/>
      <c r="AN94" s="1"/>
      <c r="AO94" s="19"/>
      <c r="AP94" s="19"/>
      <c r="AQ94" s="19"/>
      <c r="AR94" s="2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 t="s">
        <v>80</v>
      </c>
      <c r="B95" s="81">
        <v>1871047.28</v>
      </c>
      <c r="C95" s="81">
        <v>323349.32000000007</v>
      </c>
      <c r="D95" s="78">
        <v>866596.75</v>
      </c>
      <c r="E95" s="19">
        <f>Feb!D95</f>
        <v>703873.57</v>
      </c>
      <c r="F95" s="19">
        <f t="shared" si="18"/>
        <v>2031673.42</v>
      </c>
      <c r="G95" s="78">
        <v>2319195.5700000003</v>
      </c>
      <c r="H95" s="19">
        <f t="shared" si="19"/>
        <v>-287522.15000000037</v>
      </c>
      <c r="I95" s="21">
        <f t="shared" si="20"/>
        <v>-0.12397494791696262</v>
      </c>
      <c r="J95" s="1"/>
      <c r="K95" s="19">
        <f t="shared" si="21"/>
        <v>2194396.6</v>
      </c>
      <c r="L95" s="78">
        <v>2371138.2400000002</v>
      </c>
      <c r="M95" s="19">
        <f t="shared" si="22"/>
        <v>-176741.64000000013</v>
      </c>
      <c r="N95" s="21">
        <f t="shared" si="23"/>
        <v>-7.4538732925162554E-2</v>
      </c>
      <c r="O95" s="1"/>
      <c r="P95" s="1"/>
      <c r="Q95" s="55"/>
      <c r="R95" s="55"/>
      <c r="S95" s="55"/>
      <c r="T95" s="19"/>
      <c r="U95" s="19"/>
      <c r="V95" s="19"/>
      <c r="W95" s="19"/>
      <c r="X95" s="21"/>
      <c r="Y95" s="1"/>
      <c r="Z95" s="19"/>
      <c r="AA95" s="19"/>
      <c r="AB95" s="19"/>
      <c r="AC95" s="21"/>
      <c r="AD95" s="1"/>
      <c r="AE95" s="1"/>
      <c r="AF95" s="56"/>
      <c r="AG95" s="56"/>
      <c r="AH95" s="55"/>
      <c r="AI95" s="19"/>
      <c r="AJ95" s="19"/>
      <c r="AK95" s="19"/>
      <c r="AL95" s="19"/>
      <c r="AM95" s="21"/>
      <c r="AN95" s="1"/>
      <c r="AO95" s="19"/>
      <c r="AP95" s="19"/>
      <c r="AQ95" s="19"/>
      <c r="AR95" s="2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 t="s">
        <v>34</v>
      </c>
      <c r="B96" s="81">
        <v>5172720.47</v>
      </c>
      <c r="C96" s="81">
        <v>790094.32000000123</v>
      </c>
      <c r="D96" s="78">
        <v>2321653.25</v>
      </c>
      <c r="E96" s="19">
        <f>Feb!D96</f>
        <v>1746246.79</v>
      </c>
      <c r="F96" s="19">
        <f t="shared" si="18"/>
        <v>5387408.330000001</v>
      </c>
      <c r="G96" s="78">
        <v>4311169.0500000007</v>
      </c>
      <c r="H96" s="19">
        <f t="shared" si="19"/>
        <v>1076239.2800000003</v>
      </c>
      <c r="I96" s="21">
        <f t="shared" si="20"/>
        <v>0.24963977694170914</v>
      </c>
      <c r="J96" s="1"/>
      <c r="K96" s="19">
        <f t="shared" si="21"/>
        <v>5962814.790000001</v>
      </c>
      <c r="L96" s="78">
        <v>4625828.9000000004</v>
      </c>
      <c r="M96" s="19">
        <f t="shared" si="22"/>
        <v>1336985.8900000006</v>
      </c>
      <c r="N96" s="21">
        <f t="shared" si="23"/>
        <v>0.28902623052054532</v>
      </c>
      <c r="O96" s="1"/>
      <c r="P96" s="1"/>
      <c r="Q96" s="55"/>
      <c r="R96" s="55"/>
      <c r="S96" s="55"/>
      <c r="T96" s="19"/>
      <c r="U96" s="19"/>
      <c r="V96" s="19"/>
      <c r="W96" s="19"/>
      <c r="X96" s="21"/>
      <c r="Y96" s="1"/>
      <c r="Z96" s="19"/>
      <c r="AA96" s="19"/>
      <c r="AB96" s="19"/>
      <c r="AC96" s="21"/>
      <c r="AD96" s="1"/>
      <c r="AE96" s="1"/>
      <c r="AF96" s="56"/>
      <c r="AG96" s="56"/>
      <c r="AH96" s="55"/>
      <c r="AI96" s="19"/>
      <c r="AJ96" s="19"/>
      <c r="AK96" s="19"/>
      <c r="AL96" s="19"/>
      <c r="AM96" s="21"/>
      <c r="AN96" s="1"/>
      <c r="AO96" s="19"/>
      <c r="AP96" s="19"/>
      <c r="AQ96" s="19"/>
      <c r="AR96" s="2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 t="s">
        <v>81</v>
      </c>
      <c r="B97" s="81">
        <v>3681832.0999999996</v>
      </c>
      <c r="C97" s="81">
        <v>620749.0700000003</v>
      </c>
      <c r="D97" s="78">
        <v>1735500.92</v>
      </c>
      <c r="E97" s="19">
        <f>Feb!D97</f>
        <v>1372150.45</v>
      </c>
      <c r="F97" s="19">
        <f t="shared" si="18"/>
        <v>3939230.7</v>
      </c>
      <c r="G97" s="78">
        <v>4050081.5900000008</v>
      </c>
      <c r="H97" s="19">
        <f t="shared" si="19"/>
        <v>-110850.8900000006</v>
      </c>
      <c r="I97" s="21">
        <f t="shared" si="20"/>
        <v>-2.7370038735441971E-2</v>
      </c>
      <c r="J97" s="1"/>
      <c r="K97" s="19">
        <f t="shared" si="21"/>
        <v>4302581.17</v>
      </c>
      <c r="L97" s="78">
        <v>4143376.0000000009</v>
      </c>
      <c r="M97" s="19">
        <f t="shared" si="22"/>
        <v>159205.16999999899</v>
      </c>
      <c r="N97" s="21">
        <f t="shared" si="23"/>
        <v>3.8424021860434365E-2</v>
      </c>
      <c r="O97" s="1"/>
      <c r="P97" s="1"/>
      <c r="Q97" s="55"/>
      <c r="R97" s="55"/>
      <c r="S97" s="55"/>
      <c r="T97" s="19"/>
      <c r="U97" s="19"/>
      <c r="V97" s="19"/>
      <c r="W97" s="19"/>
      <c r="X97" s="21"/>
      <c r="Y97" s="1"/>
      <c r="Z97" s="19"/>
      <c r="AA97" s="19"/>
      <c r="AB97" s="19"/>
      <c r="AC97" s="21"/>
      <c r="AD97" s="1"/>
      <c r="AE97" s="1"/>
      <c r="AF97" s="56"/>
      <c r="AG97" s="56"/>
      <c r="AH97" s="55"/>
      <c r="AI97" s="19"/>
      <c r="AJ97" s="19"/>
      <c r="AK97" s="19"/>
      <c r="AL97" s="19"/>
      <c r="AM97" s="21"/>
      <c r="AN97" s="1"/>
      <c r="AO97" s="19"/>
      <c r="AP97" s="19"/>
      <c r="AQ97" s="19"/>
      <c r="AR97" s="2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 t="s">
        <v>82</v>
      </c>
      <c r="B98" s="81">
        <v>7002220.5299999993</v>
      </c>
      <c r="C98" s="81">
        <v>1247781</v>
      </c>
      <c r="D98" s="78">
        <v>2933268.02</v>
      </c>
      <c r="E98" s="19">
        <f>Feb!D98</f>
        <v>2496387.37</v>
      </c>
      <c r="F98" s="19">
        <f t="shared" si="18"/>
        <v>7813120.8799999999</v>
      </c>
      <c r="G98" s="78">
        <v>8040644.4999999991</v>
      </c>
      <c r="H98" s="19">
        <f t="shared" si="19"/>
        <v>-227523.61999999918</v>
      </c>
      <c r="I98" s="21">
        <f t="shared" si="20"/>
        <v>-2.829668940095531E-2</v>
      </c>
      <c r="J98" s="1"/>
      <c r="K98" s="19">
        <f t="shared" si="21"/>
        <v>8250001.5299999993</v>
      </c>
      <c r="L98" s="78">
        <v>8065989.2399999993</v>
      </c>
      <c r="M98" s="19">
        <f t="shared" si="22"/>
        <v>184012.29000000004</v>
      </c>
      <c r="N98" s="21">
        <f t="shared" si="23"/>
        <v>2.281335674085283E-2</v>
      </c>
      <c r="O98" s="1"/>
      <c r="P98" s="1"/>
      <c r="Q98" s="55"/>
      <c r="R98" s="55"/>
      <c r="S98" s="55"/>
      <c r="T98" s="19"/>
      <c r="U98" s="19"/>
      <c r="V98" s="19"/>
      <c r="W98" s="19"/>
      <c r="X98" s="21"/>
      <c r="Y98" s="1"/>
      <c r="Z98" s="19"/>
      <c r="AA98" s="19"/>
      <c r="AB98" s="19"/>
      <c r="AC98" s="21"/>
      <c r="AD98" s="1"/>
      <c r="AE98" s="1"/>
      <c r="AF98" s="56"/>
      <c r="AG98" s="56"/>
      <c r="AH98" s="55"/>
      <c r="AI98" s="19"/>
      <c r="AJ98" s="19"/>
      <c r="AK98" s="19"/>
      <c r="AL98" s="19"/>
      <c r="AM98" s="21"/>
      <c r="AN98" s="1"/>
      <c r="AO98" s="19"/>
      <c r="AP98" s="19"/>
      <c r="AQ98" s="19"/>
      <c r="AR98" s="2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 t="s">
        <v>83</v>
      </c>
      <c r="B99" s="81">
        <v>9263932.2400000002</v>
      </c>
      <c r="C99" s="81">
        <v>1608592.7699999996</v>
      </c>
      <c r="D99" s="78">
        <v>4393770.4400000004</v>
      </c>
      <c r="E99" s="19">
        <f>Feb!D99</f>
        <v>3722521.96</v>
      </c>
      <c r="F99" s="19">
        <f t="shared" si="18"/>
        <v>10201276.529999999</v>
      </c>
      <c r="G99" s="78">
        <v>9952659.1600000001</v>
      </c>
      <c r="H99" s="19">
        <f t="shared" si="19"/>
        <v>248617.36999999918</v>
      </c>
      <c r="I99" s="21">
        <f t="shared" si="20"/>
        <v>2.4979994391770122E-2</v>
      </c>
      <c r="J99" s="1"/>
      <c r="K99" s="19">
        <f t="shared" si="21"/>
        <v>10872525.01</v>
      </c>
      <c r="L99" s="78">
        <v>10137547.790000001</v>
      </c>
      <c r="M99" s="19">
        <f t="shared" si="22"/>
        <v>734977.21999999881</v>
      </c>
      <c r="N99" s="21">
        <f t="shared" si="23"/>
        <v>7.2500493731334492E-2</v>
      </c>
      <c r="O99" s="1"/>
      <c r="P99" s="1"/>
      <c r="Q99" s="55"/>
      <c r="R99" s="55"/>
      <c r="S99" s="55"/>
      <c r="T99" s="19"/>
      <c r="U99" s="19"/>
      <c r="V99" s="19"/>
      <c r="W99" s="19"/>
      <c r="X99" s="21"/>
      <c r="Y99" s="1"/>
      <c r="Z99" s="19"/>
      <c r="AA99" s="19"/>
      <c r="AB99" s="19"/>
      <c r="AC99" s="21"/>
      <c r="AD99" s="1"/>
      <c r="AE99" s="1"/>
      <c r="AF99" s="56"/>
      <c r="AG99" s="56"/>
      <c r="AH99" s="55"/>
      <c r="AI99" s="19"/>
      <c r="AJ99" s="19"/>
      <c r="AK99" s="19"/>
      <c r="AL99" s="19"/>
      <c r="AM99" s="21"/>
      <c r="AN99" s="1"/>
      <c r="AO99" s="19"/>
      <c r="AP99" s="19"/>
      <c r="AQ99" s="19"/>
      <c r="AR99" s="2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 t="s">
        <v>84</v>
      </c>
      <c r="B100" s="81">
        <v>23002564.25</v>
      </c>
      <c r="C100" s="81">
        <v>4618555.7499999888</v>
      </c>
      <c r="D100" s="78">
        <v>9968780.7300000004</v>
      </c>
      <c r="E100" s="19">
        <f>Feb!D100</f>
        <v>9228747.5800000001</v>
      </c>
      <c r="F100" s="19">
        <f t="shared" si="18"/>
        <v>26881086.849999987</v>
      </c>
      <c r="G100" s="78">
        <v>25698197.380000003</v>
      </c>
      <c r="H100" s="19">
        <f t="shared" si="19"/>
        <v>1182889.4699999839</v>
      </c>
      <c r="I100" s="21">
        <f t="shared" si="20"/>
        <v>4.6030056214004578E-2</v>
      </c>
      <c r="J100" s="1"/>
      <c r="K100" s="19">
        <f t="shared" si="21"/>
        <v>27621119.999999989</v>
      </c>
      <c r="L100" s="78">
        <v>25255939.350000005</v>
      </c>
      <c r="M100" s="19">
        <f t="shared" si="22"/>
        <v>2365180.6499999836</v>
      </c>
      <c r="N100" s="21">
        <f t="shared" si="23"/>
        <v>9.3648492626744684E-2</v>
      </c>
      <c r="O100" s="1"/>
      <c r="P100" s="1"/>
      <c r="Q100" s="55"/>
      <c r="R100" s="55"/>
      <c r="S100" s="55"/>
      <c r="T100" s="19"/>
      <c r="U100" s="19"/>
      <c r="V100" s="19"/>
      <c r="W100" s="19"/>
      <c r="X100" s="21"/>
      <c r="Y100" s="1"/>
      <c r="Z100" s="19"/>
      <c r="AA100" s="19"/>
      <c r="AB100" s="19"/>
      <c r="AC100" s="21"/>
      <c r="AD100" s="1"/>
      <c r="AE100" s="1"/>
      <c r="AF100" s="56"/>
      <c r="AG100" s="56"/>
      <c r="AH100" s="55"/>
      <c r="AI100" s="19"/>
      <c r="AJ100" s="19"/>
      <c r="AK100" s="19"/>
      <c r="AL100" s="19"/>
      <c r="AM100" s="21"/>
      <c r="AN100" s="1"/>
      <c r="AO100" s="19"/>
      <c r="AP100" s="19"/>
      <c r="AQ100" s="19"/>
      <c r="AR100" s="2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 t="s">
        <v>85</v>
      </c>
      <c r="B101" s="81">
        <v>5796754.5399999991</v>
      </c>
      <c r="C101" s="81">
        <v>1023389.0900000017</v>
      </c>
      <c r="D101" s="78">
        <v>2936554.51</v>
      </c>
      <c r="E101" s="19">
        <f>Feb!D101</f>
        <v>2407951.0699999998</v>
      </c>
      <c r="F101" s="19">
        <f t="shared" si="18"/>
        <v>6291540.1900000013</v>
      </c>
      <c r="G101" s="78">
        <v>6733646.120000001</v>
      </c>
      <c r="H101" s="19">
        <f t="shared" si="19"/>
        <v>-442105.9299999997</v>
      </c>
      <c r="I101" s="21">
        <f t="shared" si="20"/>
        <v>-6.5656246574478327E-2</v>
      </c>
      <c r="J101" s="1"/>
      <c r="K101" s="19">
        <f t="shared" si="21"/>
        <v>6820143.6300000008</v>
      </c>
      <c r="L101" s="78">
        <v>6948252.9900000012</v>
      </c>
      <c r="M101" s="19">
        <f t="shared" si="22"/>
        <v>-128109.36000000034</v>
      </c>
      <c r="N101" s="21">
        <f t="shared" si="23"/>
        <v>-1.8437636076921282E-2</v>
      </c>
      <c r="O101" s="1"/>
      <c r="P101" s="1"/>
      <c r="Q101" s="55"/>
      <c r="R101" s="55"/>
      <c r="S101" s="55"/>
      <c r="T101" s="19"/>
      <c r="U101" s="19"/>
      <c r="V101" s="19"/>
      <c r="W101" s="19"/>
      <c r="X101" s="21"/>
      <c r="Y101" s="1"/>
      <c r="Z101" s="19"/>
      <c r="AA101" s="19"/>
      <c r="AB101" s="19"/>
      <c r="AC101" s="21"/>
      <c r="AD101" s="1"/>
      <c r="AE101" s="1"/>
      <c r="AF101" s="56"/>
      <c r="AG101" s="56"/>
      <c r="AH101" s="55"/>
      <c r="AI101" s="19"/>
      <c r="AJ101" s="19"/>
      <c r="AK101" s="19"/>
      <c r="AL101" s="19"/>
      <c r="AM101" s="21"/>
      <c r="AN101" s="1"/>
      <c r="AO101" s="19"/>
      <c r="AP101" s="19"/>
      <c r="AQ101" s="19"/>
      <c r="AR101" s="2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 t="s">
        <v>86</v>
      </c>
      <c r="B102" s="81">
        <v>12201824.350000001</v>
      </c>
      <c r="C102" s="81">
        <v>1997558.8999999985</v>
      </c>
      <c r="D102" s="78">
        <v>6150955.2000000002</v>
      </c>
      <c r="E102" s="19">
        <f>Feb!D102</f>
        <v>5090811.05</v>
      </c>
      <c r="F102" s="19">
        <f t="shared" si="18"/>
        <v>13139239.1</v>
      </c>
      <c r="G102" s="78">
        <v>13885554.830000002</v>
      </c>
      <c r="H102" s="19">
        <f t="shared" si="19"/>
        <v>-746315.73000000231</v>
      </c>
      <c r="I102" s="21">
        <f t="shared" si="20"/>
        <v>-5.3747634800128674E-2</v>
      </c>
      <c r="J102" s="1"/>
      <c r="K102" s="19">
        <f t="shared" si="21"/>
        <v>14199383.25</v>
      </c>
      <c r="L102" s="78">
        <v>14024979.74</v>
      </c>
      <c r="M102" s="19">
        <f t="shared" si="22"/>
        <v>174403.50999999978</v>
      </c>
      <c r="N102" s="21">
        <f t="shared" si="23"/>
        <v>1.243520584222968E-2</v>
      </c>
      <c r="O102" s="1"/>
      <c r="P102" s="1"/>
      <c r="Q102" s="55"/>
      <c r="R102" s="55"/>
      <c r="S102" s="55"/>
      <c r="T102" s="19"/>
      <c r="U102" s="19"/>
      <c r="V102" s="19"/>
      <c r="W102" s="19"/>
      <c r="X102" s="21"/>
      <c r="Y102" s="1"/>
      <c r="Z102" s="19"/>
      <c r="AA102" s="19"/>
      <c r="AB102" s="19"/>
      <c r="AC102" s="21"/>
      <c r="AD102" s="1"/>
      <c r="AE102" s="1"/>
      <c r="AF102" s="56"/>
      <c r="AG102" s="56"/>
      <c r="AH102" s="55"/>
      <c r="AI102" s="19"/>
      <c r="AJ102" s="19"/>
      <c r="AK102" s="19"/>
      <c r="AL102" s="19"/>
      <c r="AM102" s="21"/>
      <c r="AN102" s="1"/>
      <c r="AO102" s="19"/>
      <c r="AP102" s="19"/>
      <c r="AQ102" s="19"/>
      <c r="AR102" s="2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 t="s">
        <v>87</v>
      </c>
      <c r="B103" s="81">
        <v>10987339.969999999</v>
      </c>
      <c r="C103" s="81">
        <v>1703338.3200000003</v>
      </c>
      <c r="D103" s="78">
        <v>4954100.57</v>
      </c>
      <c r="E103" s="19">
        <f>Feb!D103</f>
        <v>4145828.79</v>
      </c>
      <c r="F103" s="19">
        <f t="shared" si="18"/>
        <v>11882406.509999998</v>
      </c>
      <c r="G103" s="78">
        <v>11935614.309999999</v>
      </c>
      <c r="H103" s="19">
        <f t="shared" si="19"/>
        <v>-53207.800000000745</v>
      </c>
      <c r="I103" s="21">
        <f t="shared" si="20"/>
        <v>-4.4579020918447121E-3</v>
      </c>
      <c r="J103" s="1"/>
      <c r="K103" s="19">
        <f t="shared" si="21"/>
        <v>12690678.289999999</v>
      </c>
      <c r="L103" s="78">
        <v>11983299.209999997</v>
      </c>
      <c r="M103" s="19">
        <f t="shared" si="22"/>
        <v>707379.08000000194</v>
      </c>
      <c r="N103" s="21">
        <f t="shared" si="23"/>
        <v>5.9030411208433886E-2</v>
      </c>
      <c r="O103" s="1"/>
      <c r="P103" s="1"/>
      <c r="Q103" s="55"/>
      <c r="R103" s="55"/>
      <c r="S103" s="55"/>
      <c r="T103" s="19"/>
      <c r="U103" s="19"/>
      <c r="V103" s="19"/>
      <c r="W103" s="19"/>
      <c r="X103" s="21"/>
      <c r="Y103" s="1"/>
      <c r="Z103" s="19"/>
      <c r="AA103" s="19"/>
      <c r="AB103" s="19"/>
      <c r="AC103" s="21"/>
      <c r="AD103" s="1"/>
      <c r="AE103" s="1"/>
      <c r="AF103" s="56"/>
      <c r="AG103" s="56"/>
      <c r="AH103" s="55"/>
      <c r="AI103" s="19"/>
      <c r="AJ103" s="19"/>
      <c r="AK103" s="19"/>
      <c r="AL103" s="19"/>
      <c r="AM103" s="21"/>
      <c r="AN103" s="1"/>
      <c r="AO103" s="19"/>
      <c r="AP103" s="19"/>
      <c r="AQ103" s="19"/>
      <c r="AR103" s="2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 t="s">
        <v>88</v>
      </c>
      <c r="B104" s="81">
        <v>1889900.77</v>
      </c>
      <c r="C104" s="81">
        <v>311467.89999999991</v>
      </c>
      <c r="D104" s="78">
        <v>765118.97</v>
      </c>
      <c r="E104" s="19">
        <f>Feb!D104</f>
        <v>583734.04</v>
      </c>
      <c r="F104" s="19">
        <f t="shared" si="18"/>
        <v>2019983.74</v>
      </c>
      <c r="G104" s="78">
        <v>2038782.7600000005</v>
      </c>
      <c r="H104" s="19">
        <f t="shared" si="19"/>
        <v>-18799.020000000484</v>
      </c>
      <c r="I104" s="21">
        <f t="shared" si="20"/>
        <v>-9.2207077521101466E-3</v>
      </c>
      <c r="J104" s="1"/>
      <c r="K104" s="19">
        <f t="shared" si="21"/>
        <v>2201368.67</v>
      </c>
      <c r="L104" s="78">
        <v>2109261.9800000004</v>
      </c>
      <c r="M104" s="19">
        <f t="shared" si="22"/>
        <v>92106.689999999478</v>
      </c>
      <c r="N104" s="21">
        <f t="shared" si="23"/>
        <v>4.366773348846853E-2</v>
      </c>
      <c r="O104" s="1"/>
      <c r="P104" s="1"/>
      <c r="Q104" s="55"/>
      <c r="R104" s="55"/>
      <c r="S104" s="55"/>
      <c r="T104" s="19"/>
      <c r="U104" s="19"/>
      <c r="V104" s="19"/>
      <c r="W104" s="19"/>
      <c r="X104" s="21"/>
      <c r="Y104" s="1"/>
      <c r="Z104" s="19"/>
      <c r="AA104" s="19"/>
      <c r="AB104" s="19"/>
      <c r="AC104" s="21"/>
      <c r="AD104" s="1"/>
      <c r="AE104" s="1"/>
      <c r="AF104" s="56"/>
      <c r="AG104" s="56"/>
      <c r="AH104" s="55"/>
      <c r="AI104" s="19"/>
      <c r="AJ104" s="19"/>
      <c r="AK104" s="19"/>
      <c r="AL104" s="19"/>
      <c r="AM104" s="21"/>
      <c r="AN104" s="1"/>
      <c r="AO104" s="19"/>
      <c r="AP104" s="19"/>
      <c r="AQ104" s="19"/>
      <c r="AR104" s="2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 t="s">
        <v>89</v>
      </c>
      <c r="B105" s="81">
        <v>1077817.1499999999</v>
      </c>
      <c r="C105" s="81">
        <v>197234.49000000022</v>
      </c>
      <c r="D105" s="78">
        <v>517682.4</v>
      </c>
      <c r="E105" s="19">
        <f>Feb!D105</f>
        <v>358641.19</v>
      </c>
      <c r="F105" s="19">
        <f t="shared" si="18"/>
        <v>1116010.4300000002</v>
      </c>
      <c r="G105" s="78">
        <v>950210.52</v>
      </c>
      <c r="H105" s="19">
        <f t="shared" si="19"/>
        <v>165799.91000000015</v>
      </c>
      <c r="I105" s="21">
        <f t="shared" si="20"/>
        <v>0.17448755461053</v>
      </c>
      <c r="J105" s="1"/>
      <c r="K105" s="19">
        <f t="shared" si="21"/>
        <v>1275051.6400000001</v>
      </c>
      <c r="L105" s="78">
        <v>989754.33000000007</v>
      </c>
      <c r="M105" s="19">
        <f t="shared" si="22"/>
        <v>285297.31000000006</v>
      </c>
      <c r="N105" s="21">
        <f t="shared" si="23"/>
        <v>0.28825063084088764</v>
      </c>
      <c r="O105" s="1"/>
      <c r="P105" s="1"/>
      <c r="Q105" s="55"/>
      <c r="R105" s="55"/>
      <c r="S105" s="55"/>
      <c r="T105" s="19"/>
      <c r="U105" s="19"/>
      <c r="V105" s="19"/>
      <c r="W105" s="19"/>
      <c r="X105" s="21"/>
      <c r="Y105" s="1"/>
      <c r="Z105" s="19"/>
      <c r="AA105" s="19"/>
      <c r="AB105" s="19"/>
      <c r="AC105" s="21"/>
      <c r="AD105" s="1"/>
      <c r="AE105" s="1"/>
      <c r="AF105" s="56"/>
      <c r="AG105" s="56"/>
      <c r="AH105" s="55"/>
      <c r="AI105" s="19"/>
      <c r="AJ105" s="19"/>
      <c r="AK105" s="19"/>
      <c r="AL105" s="19"/>
      <c r="AM105" s="21"/>
      <c r="AN105" s="1"/>
      <c r="AO105" s="19"/>
      <c r="AP105" s="19"/>
      <c r="AQ105" s="19"/>
      <c r="AR105" s="2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 t="s">
        <v>90</v>
      </c>
      <c r="B106" s="81">
        <v>2179559.5300000003</v>
      </c>
      <c r="C106" s="81">
        <v>438333.83999999985</v>
      </c>
      <c r="D106" s="78">
        <v>1181249.6000000001</v>
      </c>
      <c r="E106" s="19">
        <f>Feb!D106</f>
        <v>1005923.25</v>
      </c>
      <c r="F106" s="19">
        <f t="shared" si="18"/>
        <v>2442567.02</v>
      </c>
      <c r="G106" s="78">
        <v>2848907.4000000004</v>
      </c>
      <c r="H106" s="19">
        <f t="shared" si="19"/>
        <v>-406340.38000000035</v>
      </c>
      <c r="I106" s="21">
        <f t="shared" si="20"/>
        <v>-0.14263025186427625</v>
      </c>
      <c r="J106" s="1"/>
      <c r="K106" s="19">
        <f t="shared" si="21"/>
        <v>2617893.37</v>
      </c>
      <c r="L106" s="78">
        <v>2920331.89</v>
      </c>
      <c r="M106" s="19">
        <f t="shared" si="22"/>
        <v>-302438.52</v>
      </c>
      <c r="N106" s="21">
        <f t="shared" si="23"/>
        <v>-0.10356306453921582</v>
      </c>
      <c r="O106" s="1"/>
      <c r="P106" s="1"/>
      <c r="Q106" s="55"/>
      <c r="R106" s="55"/>
      <c r="S106" s="55"/>
      <c r="T106" s="19"/>
      <c r="U106" s="19"/>
      <c r="V106" s="19"/>
      <c r="W106" s="19"/>
      <c r="X106" s="21"/>
      <c r="Y106" s="1"/>
      <c r="Z106" s="19"/>
      <c r="AA106" s="19"/>
      <c r="AB106" s="19"/>
      <c r="AC106" s="21"/>
      <c r="AD106" s="1"/>
      <c r="AE106" s="1"/>
      <c r="AF106" s="56"/>
      <c r="AG106" s="56"/>
      <c r="AH106" s="55"/>
      <c r="AI106" s="19"/>
      <c r="AJ106" s="19"/>
      <c r="AK106" s="19"/>
      <c r="AL106" s="19"/>
      <c r="AM106" s="21"/>
      <c r="AN106" s="1"/>
      <c r="AO106" s="19"/>
      <c r="AP106" s="19"/>
      <c r="AQ106" s="19"/>
      <c r="AR106" s="2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 t="s">
        <v>91</v>
      </c>
      <c r="B107" s="81">
        <v>6244208.7000000002</v>
      </c>
      <c r="C107" s="81">
        <v>1030284.0499999998</v>
      </c>
      <c r="D107" s="78">
        <v>2768418.59</v>
      </c>
      <c r="E107" s="19">
        <f>Feb!D107</f>
        <v>2199804.31</v>
      </c>
      <c r="F107" s="19">
        <f t="shared" si="18"/>
        <v>6705878.4700000007</v>
      </c>
      <c r="G107" s="78">
        <v>6095287.669999999</v>
      </c>
      <c r="H107" s="19">
        <f t="shared" si="19"/>
        <v>610590.80000000168</v>
      </c>
      <c r="I107" s="21">
        <f t="shared" si="20"/>
        <v>0.10017423837191952</v>
      </c>
      <c r="J107" s="1"/>
      <c r="K107" s="19">
        <f t="shared" si="21"/>
        <v>7274492.75</v>
      </c>
      <c r="L107" s="78">
        <v>6224048.5399999991</v>
      </c>
      <c r="M107" s="19">
        <f t="shared" si="22"/>
        <v>1050444.2100000009</v>
      </c>
      <c r="N107" s="21">
        <f t="shared" si="23"/>
        <v>0.16877185376192472</v>
      </c>
      <c r="O107" s="1"/>
      <c r="P107" s="1"/>
      <c r="Q107" s="55"/>
      <c r="R107" s="55"/>
      <c r="S107" s="55"/>
      <c r="T107" s="19"/>
      <c r="U107" s="19"/>
      <c r="V107" s="19"/>
      <c r="W107" s="19"/>
      <c r="X107" s="21"/>
      <c r="Y107" s="1"/>
      <c r="Z107" s="19"/>
      <c r="AA107" s="19"/>
      <c r="AB107" s="19"/>
      <c r="AC107" s="21"/>
      <c r="AD107" s="1"/>
      <c r="AE107" s="1"/>
      <c r="AF107" s="56"/>
      <c r="AG107" s="56"/>
      <c r="AH107" s="55"/>
      <c r="AI107" s="19"/>
      <c r="AJ107" s="19"/>
      <c r="AK107" s="19"/>
      <c r="AL107" s="19"/>
      <c r="AM107" s="21"/>
      <c r="AN107" s="1"/>
      <c r="AO107" s="19"/>
      <c r="AP107" s="19"/>
      <c r="AQ107" s="19"/>
      <c r="AR107" s="2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 t="s">
        <v>92</v>
      </c>
      <c r="B108" s="81">
        <v>151238982.31999999</v>
      </c>
      <c r="C108" s="81">
        <v>26531503.400000036</v>
      </c>
      <c r="D108" s="78">
        <v>69628212.189999998</v>
      </c>
      <c r="E108" s="19">
        <f>Feb!D108</f>
        <v>58323600.299999997</v>
      </c>
      <c r="F108" s="19">
        <f t="shared" si="18"/>
        <v>166465873.83000004</v>
      </c>
      <c r="G108" s="78">
        <v>171313439.38</v>
      </c>
      <c r="H108" s="19">
        <f t="shared" si="19"/>
        <v>-4847565.5499999523</v>
      </c>
      <c r="I108" s="21">
        <f t="shared" si="20"/>
        <v>-2.8296469719735762E-2</v>
      </c>
      <c r="J108" s="1"/>
      <c r="K108" s="19">
        <f t="shared" si="21"/>
        <v>177770485.72000003</v>
      </c>
      <c r="L108" s="78">
        <v>171773006.69</v>
      </c>
      <c r="M108" s="19">
        <f t="shared" si="22"/>
        <v>5997479.030000031</v>
      </c>
      <c r="N108" s="21">
        <f t="shared" si="23"/>
        <v>3.4915142638352492E-2</v>
      </c>
      <c r="O108" s="1"/>
      <c r="P108" s="1"/>
      <c r="Q108" s="55"/>
      <c r="R108" s="55"/>
      <c r="S108" s="55"/>
      <c r="T108" s="19"/>
      <c r="U108" s="19"/>
      <c r="V108" s="19"/>
      <c r="W108" s="19"/>
      <c r="X108" s="21"/>
      <c r="Y108" s="1"/>
      <c r="Z108" s="19"/>
      <c r="AA108" s="19"/>
      <c r="AB108" s="19"/>
      <c r="AC108" s="21"/>
      <c r="AD108" s="1"/>
      <c r="AE108" s="1"/>
      <c r="AF108" s="56"/>
      <c r="AG108" s="56"/>
      <c r="AH108" s="55"/>
      <c r="AI108" s="19"/>
      <c r="AJ108" s="19"/>
      <c r="AK108" s="19"/>
      <c r="AL108" s="19"/>
      <c r="AM108" s="21"/>
      <c r="AN108" s="1"/>
      <c r="AO108" s="19"/>
      <c r="AP108" s="19"/>
      <c r="AQ108" s="19"/>
      <c r="AR108" s="2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 t="s">
        <v>93</v>
      </c>
      <c r="B109" s="81">
        <v>5395057.9600000009</v>
      </c>
      <c r="C109" s="81">
        <v>931951.8599999994</v>
      </c>
      <c r="D109" s="78">
        <v>2330016.04</v>
      </c>
      <c r="E109" s="19">
        <f>Feb!D109</f>
        <v>1777256.62</v>
      </c>
      <c r="F109" s="19">
        <f t="shared" si="18"/>
        <v>5774250.4000000004</v>
      </c>
      <c r="G109" s="78">
        <v>6663388.6800000006</v>
      </c>
      <c r="H109" s="19">
        <f t="shared" si="19"/>
        <v>-889138.28000000026</v>
      </c>
      <c r="I109" s="21">
        <f t="shared" si="20"/>
        <v>-0.13343635238759632</v>
      </c>
      <c r="J109" s="1"/>
      <c r="K109" s="19">
        <f t="shared" si="21"/>
        <v>6327009.8200000003</v>
      </c>
      <c r="L109" s="78">
        <v>6836853.8600000003</v>
      </c>
      <c r="M109" s="19">
        <f t="shared" si="22"/>
        <v>-509844.04000000004</v>
      </c>
      <c r="N109" s="21">
        <f t="shared" si="23"/>
        <v>-7.4572903039937133E-2</v>
      </c>
      <c r="O109" s="1"/>
      <c r="P109" s="1"/>
      <c r="Q109" s="55"/>
      <c r="R109" s="55"/>
      <c r="S109" s="55"/>
      <c r="T109" s="19"/>
      <c r="U109" s="19"/>
      <c r="V109" s="19"/>
      <c r="W109" s="19"/>
      <c r="X109" s="21"/>
      <c r="Y109" s="1"/>
      <c r="Z109" s="19"/>
      <c r="AA109" s="19"/>
      <c r="AB109" s="19"/>
      <c r="AC109" s="21"/>
      <c r="AD109" s="1"/>
      <c r="AE109" s="1"/>
      <c r="AF109" s="56"/>
      <c r="AG109" s="56"/>
      <c r="AH109" s="55"/>
      <c r="AI109" s="19"/>
      <c r="AJ109" s="19"/>
      <c r="AK109" s="19"/>
      <c r="AL109" s="19"/>
      <c r="AM109" s="21"/>
      <c r="AN109" s="1"/>
      <c r="AO109" s="19"/>
      <c r="AP109" s="19"/>
      <c r="AQ109" s="19"/>
      <c r="AR109" s="2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 t="s">
        <v>94</v>
      </c>
      <c r="B110" s="81">
        <v>2489570.04</v>
      </c>
      <c r="C110" s="81">
        <v>508658.42000000039</v>
      </c>
      <c r="D110" s="78">
        <v>1179709.19</v>
      </c>
      <c r="E110" s="19">
        <f>Feb!D110</f>
        <v>976918.67</v>
      </c>
      <c r="F110" s="19">
        <f t="shared" si="18"/>
        <v>2795437.9400000004</v>
      </c>
      <c r="G110" s="78">
        <v>2636948.1299999994</v>
      </c>
      <c r="H110" s="19">
        <f t="shared" si="19"/>
        <v>158489.81000000099</v>
      </c>
      <c r="I110" s="21">
        <f t="shared" si="20"/>
        <v>6.0103499267541993E-2</v>
      </c>
      <c r="J110" s="1"/>
      <c r="K110" s="19">
        <f t="shared" si="21"/>
        <v>2998228.4600000004</v>
      </c>
      <c r="L110" s="78">
        <v>2647130.7499999995</v>
      </c>
      <c r="M110" s="19">
        <f t="shared" si="22"/>
        <v>351097.71000000089</v>
      </c>
      <c r="N110" s="21">
        <f t="shared" si="23"/>
        <v>0.13263330872492829</v>
      </c>
      <c r="O110" s="1"/>
      <c r="P110" s="1"/>
      <c r="Q110" s="55"/>
      <c r="R110" s="55"/>
      <c r="S110" s="55"/>
      <c r="T110" s="19"/>
      <c r="U110" s="19"/>
      <c r="V110" s="19"/>
      <c r="W110" s="19"/>
      <c r="X110" s="21"/>
      <c r="Y110" s="1"/>
      <c r="Z110" s="19"/>
      <c r="AA110" s="19"/>
      <c r="AB110" s="19"/>
      <c r="AC110" s="21"/>
      <c r="AD110" s="1"/>
      <c r="AE110" s="1"/>
      <c r="AF110" s="56"/>
      <c r="AG110" s="56"/>
      <c r="AH110" s="55"/>
      <c r="AI110" s="19"/>
      <c r="AJ110" s="19"/>
      <c r="AK110" s="19"/>
      <c r="AL110" s="19"/>
      <c r="AM110" s="21"/>
      <c r="AN110" s="1"/>
      <c r="AO110" s="19"/>
      <c r="AP110" s="19"/>
      <c r="AQ110" s="19"/>
      <c r="AR110" s="2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 t="s">
        <v>95</v>
      </c>
      <c r="B111" s="81">
        <v>5154687.01</v>
      </c>
      <c r="C111" s="81">
        <v>914960.94000000041</v>
      </c>
      <c r="D111" s="78">
        <v>2317401.7000000002</v>
      </c>
      <c r="E111" s="19">
        <f>Feb!D111</f>
        <v>2043039.6</v>
      </c>
      <c r="F111" s="19">
        <f t="shared" si="18"/>
        <v>5795285.8499999996</v>
      </c>
      <c r="G111" s="78">
        <v>5371775.3400000008</v>
      </c>
      <c r="H111" s="19">
        <f t="shared" si="19"/>
        <v>423510.50999999885</v>
      </c>
      <c r="I111" s="21">
        <f t="shared" si="20"/>
        <v>7.8839952007374592E-2</v>
      </c>
      <c r="J111" s="1"/>
      <c r="K111" s="19">
        <f t="shared" si="21"/>
        <v>6069647.9500000002</v>
      </c>
      <c r="L111" s="78">
        <v>5460647.7200000007</v>
      </c>
      <c r="M111" s="19">
        <f t="shared" si="22"/>
        <v>609000.22999999952</v>
      </c>
      <c r="N111" s="21">
        <f t="shared" si="23"/>
        <v>0.11152527341573304</v>
      </c>
      <c r="O111" s="1"/>
      <c r="P111" s="1"/>
      <c r="Q111" s="55"/>
      <c r="R111" s="55"/>
      <c r="S111" s="55"/>
      <c r="T111" s="19"/>
      <c r="U111" s="19"/>
      <c r="V111" s="19"/>
      <c r="W111" s="19"/>
      <c r="X111" s="21"/>
      <c r="Y111" s="1"/>
      <c r="Z111" s="19"/>
      <c r="AA111" s="19"/>
      <c r="AB111" s="19"/>
      <c r="AC111" s="21"/>
      <c r="AD111" s="1"/>
      <c r="AE111" s="1"/>
      <c r="AF111" s="56"/>
      <c r="AG111" s="56"/>
      <c r="AH111" s="55"/>
      <c r="AI111" s="19"/>
      <c r="AJ111" s="19"/>
      <c r="AK111" s="19"/>
      <c r="AL111" s="19"/>
      <c r="AM111" s="21"/>
      <c r="AN111" s="1"/>
      <c r="AO111" s="19"/>
      <c r="AP111" s="19"/>
      <c r="AQ111" s="19"/>
      <c r="AR111" s="2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 t="s">
        <v>96</v>
      </c>
      <c r="B112" s="81">
        <v>14219393.26</v>
      </c>
      <c r="C112" s="81">
        <v>2426606.9300000016</v>
      </c>
      <c r="D112" s="78">
        <v>5855260.1200000001</v>
      </c>
      <c r="E112" s="19">
        <f>Feb!D112</f>
        <v>4780387.9400000004</v>
      </c>
      <c r="F112" s="19">
        <f t="shared" si="18"/>
        <v>15571128.010000002</v>
      </c>
      <c r="G112" s="78">
        <v>14812241.639999999</v>
      </c>
      <c r="H112" s="19">
        <f t="shared" si="19"/>
        <v>758886.37000000291</v>
      </c>
      <c r="I112" s="21">
        <f t="shared" si="20"/>
        <v>5.1233728725478933E-2</v>
      </c>
      <c r="J112" s="1"/>
      <c r="K112" s="19">
        <f t="shared" si="21"/>
        <v>16646000.190000001</v>
      </c>
      <c r="L112" s="78">
        <v>14834352.489999998</v>
      </c>
      <c r="M112" s="19">
        <f t="shared" si="22"/>
        <v>1811647.700000003</v>
      </c>
      <c r="N112" s="21">
        <f t="shared" si="23"/>
        <v>0.12212516193216083</v>
      </c>
      <c r="O112" s="1"/>
      <c r="P112" s="1"/>
      <c r="Q112" s="55"/>
      <c r="R112" s="55"/>
      <c r="S112" s="55"/>
      <c r="T112" s="19"/>
      <c r="U112" s="19"/>
      <c r="V112" s="19"/>
      <c r="W112" s="19"/>
      <c r="X112" s="21"/>
      <c r="Y112" s="1"/>
      <c r="Z112" s="19"/>
      <c r="AA112" s="19"/>
      <c r="AB112" s="19"/>
      <c r="AC112" s="21"/>
      <c r="AD112" s="1"/>
      <c r="AE112" s="1"/>
      <c r="AF112" s="56"/>
      <c r="AG112" s="56"/>
      <c r="AH112" s="55"/>
      <c r="AI112" s="19"/>
      <c r="AJ112" s="19"/>
      <c r="AK112" s="19"/>
      <c r="AL112" s="19"/>
      <c r="AM112" s="21"/>
      <c r="AN112" s="1"/>
      <c r="AO112" s="19"/>
      <c r="AP112" s="19"/>
      <c r="AQ112" s="19"/>
      <c r="AR112" s="2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 t="s">
        <v>97</v>
      </c>
      <c r="B113" s="81">
        <v>4953175.1899999995</v>
      </c>
      <c r="C113" s="81">
        <v>823800.86000000127</v>
      </c>
      <c r="D113" s="78">
        <v>2424871.62</v>
      </c>
      <c r="E113" s="19">
        <f>Feb!D113</f>
        <v>1896588.63</v>
      </c>
      <c r="F113" s="19">
        <f t="shared" si="18"/>
        <v>5248693.0600000005</v>
      </c>
      <c r="G113" s="78">
        <v>4951102.1400000006</v>
      </c>
      <c r="H113" s="19">
        <f t="shared" si="19"/>
        <v>297590.91999999993</v>
      </c>
      <c r="I113" s="21">
        <f t="shared" si="20"/>
        <v>6.0105994904803062E-2</v>
      </c>
      <c r="J113" s="1"/>
      <c r="K113" s="19">
        <f t="shared" si="21"/>
        <v>5776976.0500000007</v>
      </c>
      <c r="L113" s="78">
        <v>5063908.4000000004</v>
      </c>
      <c r="M113" s="19">
        <f t="shared" si="22"/>
        <v>713067.65000000037</v>
      </c>
      <c r="N113" s="21">
        <f t="shared" si="23"/>
        <v>0.14081369441832714</v>
      </c>
      <c r="O113" s="1"/>
      <c r="P113" s="1"/>
      <c r="Q113" s="55"/>
      <c r="R113" s="55"/>
      <c r="S113" s="55"/>
      <c r="T113" s="19"/>
      <c r="U113" s="19"/>
      <c r="V113" s="19"/>
      <c r="W113" s="19"/>
      <c r="X113" s="21"/>
      <c r="Y113" s="1"/>
      <c r="Z113" s="19"/>
      <c r="AA113" s="19"/>
      <c r="AB113" s="19"/>
      <c r="AC113" s="21"/>
      <c r="AD113" s="1"/>
      <c r="AE113" s="1"/>
      <c r="AF113" s="56"/>
      <c r="AG113" s="56"/>
      <c r="AH113" s="55"/>
      <c r="AI113" s="19"/>
      <c r="AJ113" s="19"/>
      <c r="AK113" s="19"/>
      <c r="AL113" s="19"/>
      <c r="AM113" s="21"/>
      <c r="AN113" s="1"/>
      <c r="AO113" s="19"/>
      <c r="AP113" s="19"/>
      <c r="AQ113" s="19"/>
      <c r="AR113" s="2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 t="s">
        <v>98</v>
      </c>
      <c r="B114" s="81">
        <v>2160593.88</v>
      </c>
      <c r="C114" s="81">
        <v>397339.98000000045</v>
      </c>
      <c r="D114" s="78">
        <v>1051477.69</v>
      </c>
      <c r="E114" s="19">
        <f>Feb!D114</f>
        <v>835411.2</v>
      </c>
      <c r="F114" s="19">
        <f t="shared" si="18"/>
        <v>2341867.37</v>
      </c>
      <c r="G114" s="78">
        <v>2719960.9299999997</v>
      </c>
      <c r="H114" s="19">
        <f t="shared" si="19"/>
        <v>-378093.55999999959</v>
      </c>
      <c r="I114" s="21">
        <f t="shared" si="20"/>
        <v>-0.13900698198631833</v>
      </c>
      <c r="J114" s="1"/>
      <c r="K114" s="19">
        <f t="shared" si="21"/>
        <v>2557933.8600000003</v>
      </c>
      <c r="L114" s="78">
        <v>2783350.59</v>
      </c>
      <c r="M114" s="19">
        <f t="shared" si="22"/>
        <v>-225416.72999999952</v>
      </c>
      <c r="N114" s="21">
        <f t="shared" si="23"/>
        <v>-8.0987544583810189E-2</v>
      </c>
      <c r="O114" s="1"/>
      <c r="P114" s="1"/>
      <c r="Q114" s="55"/>
      <c r="R114" s="55"/>
      <c r="S114" s="55"/>
      <c r="T114" s="19"/>
      <c r="U114" s="19"/>
      <c r="V114" s="19"/>
      <c r="W114" s="19"/>
      <c r="X114" s="21"/>
      <c r="Y114" s="1"/>
      <c r="Z114" s="19"/>
      <c r="AA114" s="19"/>
      <c r="AB114" s="19"/>
      <c r="AC114" s="21"/>
      <c r="AD114" s="1"/>
      <c r="AE114" s="1"/>
      <c r="AF114" s="56"/>
      <c r="AG114" s="56"/>
      <c r="AH114" s="55"/>
      <c r="AI114" s="19"/>
      <c r="AJ114" s="19"/>
      <c r="AK114" s="19"/>
      <c r="AL114" s="19"/>
      <c r="AM114" s="21"/>
      <c r="AN114" s="1"/>
      <c r="AO114" s="19"/>
      <c r="AP114" s="19"/>
      <c r="AQ114" s="19"/>
      <c r="AR114" s="2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 t="s">
        <v>99</v>
      </c>
      <c r="B115" s="81">
        <v>5168388.24</v>
      </c>
      <c r="C115" s="81">
        <v>834460.1799999997</v>
      </c>
      <c r="D115" s="78">
        <v>2372964.91</v>
      </c>
      <c r="E115" s="19">
        <f>Feb!D115</f>
        <v>1825342.69</v>
      </c>
      <c r="F115" s="19">
        <f t="shared" si="18"/>
        <v>5455226.1999999993</v>
      </c>
      <c r="G115" s="78">
        <v>5855238.0199999996</v>
      </c>
      <c r="H115" s="19">
        <f t="shared" si="19"/>
        <v>-400011.8200000003</v>
      </c>
      <c r="I115" s="21">
        <f t="shared" si="20"/>
        <v>-6.8316918737318932E-2</v>
      </c>
      <c r="J115" s="1"/>
      <c r="K115" s="19">
        <f t="shared" si="21"/>
        <v>6002848.4199999999</v>
      </c>
      <c r="L115" s="78">
        <v>6039760.8399999989</v>
      </c>
      <c r="M115" s="19">
        <f t="shared" si="22"/>
        <v>-36912.419999998994</v>
      </c>
      <c r="N115" s="21">
        <f t="shared" si="23"/>
        <v>-6.1115698084494019E-3</v>
      </c>
      <c r="O115" s="1"/>
      <c r="P115" s="1"/>
      <c r="Q115" s="55"/>
      <c r="R115" s="55"/>
      <c r="S115" s="55"/>
      <c r="T115" s="19"/>
      <c r="U115" s="19"/>
      <c r="V115" s="19"/>
      <c r="W115" s="19"/>
      <c r="X115" s="21"/>
      <c r="Y115" s="1"/>
      <c r="Z115" s="19"/>
      <c r="AA115" s="19"/>
      <c r="AB115" s="19"/>
      <c r="AC115" s="21"/>
      <c r="AD115" s="1"/>
      <c r="AE115" s="1"/>
      <c r="AF115" s="56"/>
      <c r="AG115" s="56"/>
      <c r="AH115" s="55"/>
      <c r="AI115" s="19"/>
      <c r="AJ115" s="19"/>
      <c r="AK115" s="19"/>
      <c r="AL115" s="19"/>
      <c r="AM115" s="21"/>
      <c r="AN115" s="1"/>
      <c r="AO115" s="19"/>
      <c r="AP115" s="19"/>
      <c r="AQ115" s="19"/>
      <c r="AR115" s="2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 t="s">
        <v>100</v>
      </c>
      <c r="B116" s="81">
        <v>72189061.75999999</v>
      </c>
      <c r="C116" s="81">
        <v>13105140.250000015</v>
      </c>
      <c r="D116" s="78">
        <v>30332234.809999999</v>
      </c>
      <c r="E116" s="19">
        <f>Feb!D116</f>
        <v>28822132.859999999</v>
      </c>
      <c r="F116" s="19">
        <f t="shared" si="18"/>
        <v>83784100.060000002</v>
      </c>
      <c r="G116" s="78">
        <v>75845656.090000004</v>
      </c>
      <c r="H116" s="19">
        <f t="shared" si="19"/>
        <v>7938443.9699999988</v>
      </c>
      <c r="I116" s="21">
        <f t="shared" si="20"/>
        <v>0.10466576965963714</v>
      </c>
      <c r="J116" s="1"/>
      <c r="K116" s="19">
        <f t="shared" si="21"/>
        <v>85294202.010000005</v>
      </c>
      <c r="L116" s="78">
        <v>73726656.930000007</v>
      </c>
      <c r="M116" s="19">
        <f t="shared" si="22"/>
        <v>11567545.079999998</v>
      </c>
      <c r="N116" s="21">
        <f t="shared" si="23"/>
        <v>0.15689772955503511</v>
      </c>
      <c r="O116" s="1"/>
      <c r="P116" s="1"/>
      <c r="Q116" s="55"/>
      <c r="R116" s="55"/>
      <c r="S116" s="55"/>
      <c r="T116" s="19"/>
      <c r="U116" s="19"/>
      <c r="V116" s="19"/>
      <c r="W116" s="19"/>
      <c r="X116" s="21"/>
      <c r="Y116" s="1"/>
      <c r="Z116" s="19"/>
      <c r="AA116" s="19"/>
      <c r="AB116" s="19"/>
      <c r="AC116" s="21"/>
      <c r="AD116" s="1"/>
      <c r="AE116" s="1"/>
      <c r="AF116" s="56"/>
      <c r="AG116" s="56"/>
      <c r="AH116" s="55"/>
      <c r="AI116" s="19"/>
      <c r="AJ116" s="19"/>
      <c r="AK116" s="19"/>
      <c r="AL116" s="19"/>
      <c r="AM116" s="21"/>
      <c r="AN116" s="1"/>
      <c r="AO116" s="19"/>
      <c r="AP116" s="19"/>
      <c r="AQ116" s="19"/>
      <c r="AR116" s="2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 t="s">
        <v>101</v>
      </c>
      <c r="B117" s="81">
        <v>2022361.46</v>
      </c>
      <c r="C117" s="81">
        <v>401284.77</v>
      </c>
      <c r="D117" s="78">
        <v>914225.86</v>
      </c>
      <c r="E117" s="19">
        <f>Feb!D117</f>
        <v>673975.02</v>
      </c>
      <c r="F117" s="19">
        <f t="shared" si="18"/>
        <v>2183395.39</v>
      </c>
      <c r="G117" s="78">
        <v>2347392.0299999993</v>
      </c>
      <c r="H117" s="19">
        <f t="shared" si="19"/>
        <v>-163996.6399999992</v>
      </c>
      <c r="I117" s="21">
        <f t="shared" si="20"/>
        <v>-6.9863336802757803E-2</v>
      </c>
      <c r="J117" s="1"/>
      <c r="K117" s="19">
        <f t="shared" si="21"/>
        <v>2423646.23</v>
      </c>
      <c r="L117" s="78">
        <v>2424782.3099999996</v>
      </c>
      <c r="M117" s="19">
        <f t="shared" si="22"/>
        <v>-1136.0799999996088</v>
      </c>
      <c r="N117" s="21">
        <f t="shared" si="23"/>
        <v>-4.6852865732083249E-4</v>
      </c>
      <c r="O117" s="1"/>
      <c r="P117" s="1"/>
      <c r="Q117" s="55"/>
      <c r="R117" s="55"/>
      <c r="S117" s="55"/>
      <c r="T117" s="19"/>
      <c r="U117" s="19"/>
      <c r="V117" s="19"/>
      <c r="W117" s="19"/>
      <c r="X117" s="21"/>
      <c r="Y117" s="1"/>
      <c r="Z117" s="19"/>
      <c r="AA117" s="19"/>
      <c r="AB117" s="19"/>
      <c r="AC117" s="21"/>
      <c r="AD117" s="1"/>
      <c r="AE117" s="1"/>
      <c r="AF117" s="56"/>
      <c r="AG117" s="56"/>
      <c r="AH117" s="55"/>
      <c r="AI117" s="19"/>
      <c r="AJ117" s="19"/>
      <c r="AK117" s="19"/>
      <c r="AL117" s="19"/>
      <c r="AM117" s="21"/>
      <c r="AN117" s="1"/>
      <c r="AO117" s="19"/>
      <c r="AP117" s="19"/>
      <c r="AQ117" s="19"/>
      <c r="AR117" s="2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 t="s">
        <v>102</v>
      </c>
      <c r="B118" s="81">
        <v>1909874.5500000003</v>
      </c>
      <c r="C118" s="81">
        <v>312743.84999999963</v>
      </c>
      <c r="D118" s="78">
        <v>618755.65</v>
      </c>
      <c r="E118" s="19">
        <f>Feb!D118</f>
        <v>427493.18</v>
      </c>
      <c r="F118" s="19">
        <f t="shared" si="18"/>
        <v>2031355.93</v>
      </c>
      <c r="G118" s="78">
        <v>1749035.5699999998</v>
      </c>
      <c r="H118" s="19">
        <f t="shared" si="19"/>
        <v>282320.3600000001</v>
      </c>
      <c r="I118" s="21">
        <f t="shared" si="20"/>
        <v>0.16141487619945893</v>
      </c>
      <c r="J118" s="1"/>
      <c r="K118" s="19">
        <f t="shared" si="21"/>
        <v>2222618.4</v>
      </c>
      <c r="L118" s="78">
        <v>1808272.4899999998</v>
      </c>
      <c r="M118" s="19">
        <f t="shared" si="22"/>
        <v>414345.91000000015</v>
      </c>
      <c r="N118" s="21">
        <f t="shared" si="23"/>
        <v>0.22913908843461983</v>
      </c>
      <c r="O118" s="1"/>
      <c r="P118" s="1"/>
      <c r="Q118" s="55"/>
      <c r="R118" s="55"/>
      <c r="S118" s="55"/>
      <c r="T118" s="19"/>
      <c r="U118" s="19"/>
      <c r="V118" s="19"/>
      <c r="W118" s="19"/>
      <c r="X118" s="21"/>
      <c r="Y118" s="1"/>
      <c r="Z118" s="19"/>
      <c r="AA118" s="19"/>
      <c r="AB118" s="19"/>
      <c r="AC118" s="21"/>
      <c r="AD118" s="1"/>
      <c r="AE118" s="1"/>
      <c r="AF118" s="56"/>
      <c r="AG118" s="56"/>
      <c r="AH118" s="55"/>
      <c r="AI118" s="19"/>
      <c r="AJ118" s="19"/>
      <c r="AK118" s="19"/>
      <c r="AL118" s="19"/>
      <c r="AM118" s="21"/>
      <c r="AN118" s="1"/>
      <c r="AO118" s="19"/>
      <c r="AP118" s="19"/>
      <c r="AQ118" s="19"/>
      <c r="AR118" s="2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6" t="s">
        <v>103</v>
      </c>
      <c r="B119" s="81" t="s">
        <v>128</v>
      </c>
      <c r="C119" s="78" t="s">
        <v>123</v>
      </c>
      <c r="D119" s="78" t="s">
        <v>123</v>
      </c>
      <c r="E119" s="19" t="s">
        <v>123</v>
      </c>
      <c r="F119" s="19" t="s">
        <v>123</v>
      </c>
      <c r="G119" s="78" t="s">
        <v>123</v>
      </c>
      <c r="H119" s="19"/>
      <c r="I119" s="21"/>
      <c r="J119" s="1"/>
      <c r="K119" s="19" t="s">
        <v>123</v>
      </c>
      <c r="L119" s="78" t="s">
        <v>123</v>
      </c>
      <c r="M119" s="19" t="s">
        <v>128</v>
      </c>
      <c r="N119" s="21"/>
      <c r="O119" s="1"/>
      <c r="P119" s="1"/>
      <c r="Q119" s="23"/>
      <c r="R119" s="23"/>
      <c r="S119" s="31"/>
      <c r="T119" s="19"/>
      <c r="U119" s="19"/>
      <c r="V119" s="19"/>
      <c r="W119" s="19"/>
      <c r="X119" s="21"/>
      <c r="Y119" s="1"/>
      <c r="Z119" s="19"/>
      <c r="AA119" s="19"/>
      <c r="AB119" s="19"/>
      <c r="AC119" s="21"/>
      <c r="AD119" s="1"/>
      <c r="AE119" s="1"/>
      <c r="AF119" s="22"/>
      <c r="AG119" s="23"/>
      <c r="AH119" s="23"/>
      <c r="AI119" s="19"/>
      <c r="AJ119" s="19"/>
      <c r="AK119" s="19"/>
      <c r="AL119" s="19"/>
      <c r="AM119" s="21"/>
      <c r="AN119" s="1"/>
      <c r="AO119" s="19"/>
      <c r="AP119" s="19"/>
      <c r="AQ119" s="19"/>
      <c r="AR119" s="2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 t="s">
        <v>104</v>
      </c>
      <c r="B120" s="81">
        <v>380017.76</v>
      </c>
      <c r="C120" s="78">
        <v>54894.659999999974</v>
      </c>
      <c r="D120" s="78">
        <v>165232.19</v>
      </c>
      <c r="E120" s="19">
        <f>Feb!D120</f>
        <v>207746.34</v>
      </c>
      <c r="F120" s="19">
        <f t="shared" ref="F120:F145" si="24">B120+C120-D120+E120</f>
        <v>477426.56999999995</v>
      </c>
      <c r="G120" s="78">
        <v>360630.89</v>
      </c>
      <c r="H120" s="19">
        <f t="shared" ref="H120:H145" si="25">F120-G120</f>
        <v>116795.67999999993</v>
      </c>
      <c r="I120" s="21">
        <f t="shared" ref="I120:I145" si="26">IF(ISERR(+F120/G120-1)," ",+F120/G120-1)</f>
        <v>0.32386488023807369</v>
      </c>
      <c r="J120" s="1"/>
      <c r="K120" s="19">
        <f t="shared" ref="K120:K145" si="27">B120+C120</f>
        <v>434912.42</v>
      </c>
      <c r="L120" s="78">
        <v>335918.11</v>
      </c>
      <c r="M120" s="19">
        <f t="shared" ref="M120:M145" si="28">K120-L120</f>
        <v>98994.31</v>
      </c>
      <c r="N120" s="21">
        <f t="shared" ref="N120:N145" si="29">IF(ISERR(+K120/L120-1)," ",+K120/L120-1)</f>
        <v>0.29469774642397217</v>
      </c>
      <c r="O120" s="1"/>
      <c r="P120" s="1"/>
      <c r="Q120" s="55"/>
      <c r="R120" s="55"/>
      <c r="S120" s="55"/>
      <c r="T120" s="19"/>
      <c r="U120" s="19"/>
      <c r="V120" s="19"/>
      <c r="W120" s="19"/>
      <c r="X120" s="21"/>
      <c r="Y120" s="1"/>
      <c r="Z120" s="19"/>
      <c r="AA120" s="19"/>
      <c r="AB120" s="19"/>
      <c r="AC120" s="21"/>
      <c r="AD120" s="1"/>
      <c r="AE120" s="1"/>
      <c r="AF120" s="56"/>
      <c r="AG120" s="55"/>
      <c r="AH120" s="55"/>
      <c r="AI120" s="19"/>
      <c r="AJ120" s="19"/>
      <c r="AK120" s="19"/>
      <c r="AL120" s="19"/>
      <c r="AM120" s="21"/>
      <c r="AN120" s="1"/>
      <c r="AO120" s="19"/>
      <c r="AP120" s="19"/>
      <c r="AQ120" s="19"/>
      <c r="AR120" s="2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 t="s">
        <v>105</v>
      </c>
      <c r="B121" s="81">
        <v>68026.2</v>
      </c>
      <c r="C121" s="78">
        <v>17312.820000000007</v>
      </c>
      <c r="D121" s="78">
        <v>28089.53</v>
      </c>
      <c r="E121" s="19">
        <f>Feb!D121</f>
        <v>36253.449999999997</v>
      </c>
      <c r="F121" s="19">
        <f t="shared" si="24"/>
        <v>93502.94</v>
      </c>
      <c r="G121" s="78">
        <v>93714.549999999988</v>
      </c>
      <c r="H121" s="19">
        <f t="shared" si="25"/>
        <v>-211.60999999998603</v>
      </c>
      <c r="I121" s="21">
        <f t="shared" si="26"/>
        <v>-2.2580271686731823E-3</v>
      </c>
      <c r="J121" s="1"/>
      <c r="K121" s="19">
        <f t="shared" si="27"/>
        <v>85339.02</v>
      </c>
      <c r="L121" s="78">
        <v>91176.98</v>
      </c>
      <c r="M121" s="19">
        <f t="shared" si="28"/>
        <v>-5837.9599999999919</v>
      </c>
      <c r="N121" s="21">
        <f t="shared" si="29"/>
        <v>-6.4028880974122959E-2</v>
      </c>
      <c r="O121" s="1"/>
      <c r="P121" s="1"/>
      <c r="Q121" s="55"/>
      <c r="R121" s="55"/>
      <c r="S121" s="55"/>
      <c r="T121" s="19"/>
      <c r="U121" s="19"/>
      <c r="V121" s="19"/>
      <c r="W121" s="19"/>
      <c r="X121" s="21"/>
      <c r="Y121" s="1"/>
      <c r="Z121" s="19"/>
      <c r="AA121" s="19"/>
      <c r="AB121" s="19"/>
      <c r="AC121" s="21"/>
      <c r="AD121" s="1"/>
      <c r="AE121" s="1"/>
      <c r="AF121" s="56"/>
      <c r="AG121" s="55"/>
      <c r="AH121" s="55"/>
      <c r="AI121" s="19"/>
      <c r="AJ121" s="19"/>
      <c r="AK121" s="19"/>
      <c r="AL121" s="19"/>
      <c r="AM121" s="21"/>
      <c r="AN121" s="1"/>
      <c r="AO121" s="19"/>
      <c r="AP121" s="19"/>
      <c r="AQ121" s="19"/>
      <c r="AR121" s="2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 t="s">
        <v>106</v>
      </c>
      <c r="B122" s="81">
        <v>69190.05</v>
      </c>
      <c r="C122" s="78">
        <v>8417.75</v>
      </c>
      <c r="D122" s="78">
        <v>24212.43</v>
      </c>
      <c r="E122" s="19">
        <f>Feb!D122</f>
        <v>27744.66</v>
      </c>
      <c r="F122" s="19">
        <f t="shared" si="24"/>
        <v>81140.03</v>
      </c>
      <c r="G122" s="78">
        <v>68459.569999999992</v>
      </c>
      <c r="H122" s="19">
        <f t="shared" si="25"/>
        <v>12680.460000000006</v>
      </c>
      <c r="I122" s="21">
        <f t="shared" si="26"/>
        <v>0.18522552800141767</v>
      </c>
      <c r="J122" s="1"/>
      <c r="K122" s="19">
        <f t="shared" si="27"/>
        <v>77607.8</v>
      </c>
      <c r="L122" s="78">
        <v>64915.789999999994</v>
      </c>
      <c r="M122" s="19">
        <f t="shared" si="28"/>
        <v>12692.010000000009</v>
      </c>
      <c r="N122" s="21">
        <f t="shared" si="29"/>
        <v>0.19551498949639234</v>
      </c>
      <c r="O122" s="1"/>
      <c r="P122" s="1"/>
      <c r="Q122" s="55"/>
      <c r="R122" s="55"/>
      <c r="S122" s="55"/>
      <c r="T122" s="19"/>
      <c r="U122" s="19"/>
      <c r="V122" s="19"/>
      <c r="W122" s="19"/>
      <c r="X122" s="21"/>
      <c r="Y122" s="1"/>
      <c r="Z122" s="19"/>
      <c r="AA122" s="19"/>
      <c r="AB122" s="19"/>
      <c r="AC122" s="21"/>
      <c r="AD122" s="1"/>
      <c r="AE122" s="1"/>
      <c r="AF122" s="56"/>
      <c r="AG122" s="55"/>
      <c r="AH122" s="55"/>
      <c r="AI122" s="19"/>
      <c r="AJ122" s="19"/>
      <c r="AK122" s="19"/>
      <c r="AL122" s="19"/>
      <c r="AM122" s="21"/>
      <c r="AN122" s="1"/>
      <c r="AO122" s="19"/>
      <c r="AP122" s="19"/>
      <c r="AQ122" s="19"/>
      <c r="AR122" s="2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 t="s">
        <v>107</v>
      </c>
      <c r="B123" s="81">
        <v>95792.040000000008</v>
      </c>
      <c r="C123" s="78">
        <v>20068.170000000013</v>
      </c>
      <c r="D123" s="78">
        <v>52450.81</v>
      </c>
      <c r="E123" s="19">
        <f>Feb!D123</f>
        <v>69083.58</v>
      </c>
      <c r="F123" s="19">
        <f t="shared" si="24"/>
        <v>132492.98000000004</v>
      </c>
      <c r="G123" s="78">
        <v>147423.66</v>
      </c>
      <c r="H123" s="19">
        <f t="shared" si="25"/>
        <v>-14930.679999999964</v>
      </c>
      <c r="I123" s="21">
        <f t="shared" si="26"/>
        <v>-0.1012773661975287</v>
      </c>
      <c r="J123" s="1"/>
      <c r="K123" s="19">
        <f t="shared" si="27"/>
        <v>115860.21000000002</v>
      </c>
      <c r="L123" s="78">
        <v>146920.82</v>
      </c>
      <c r="M123" s="19">
        <f t="shared" si="28"/>
        <v>-31060.609999999986</v>
      </c>
      <c r="N123" s="21">
        <f t="shared" si="29"/>
        <v>-0.21141054072526944</v>
      </c>
      <c r="O123" s="1"/>
      <c r="P123" s="1"/>
      <c r="Q123" s="55"/>
      <c r="R123" s="55"/>
      <c r="S123" s="55"/>
      <c r="T123" s="19"/>
      <c r="U123" s="19"/>
      <c r="V123" s="19"/>
      <c r="W123" s="19"/>
      <c r="X123" s="21"/>
      <c r="Y123" s="1"/>
      <c r="Z123" s="19"/>
      <c r="AA123" s="19"/>
      <c r="AB123" s="19"/>
      <c r="AC123" s="21"/>
      <c r="AD123" s="1"/>
      <c r="AE123" s="1"/>
      <c r="AF123" s="56"/>
      <c r="AG123" s="55"/>
      <c r="AH123" s="55"/>
      <c r="AI123" s="19"/>
      <c r="AJ123" s="19"/>
      <c r="AK123" s="19"/>
      <c r="AL123" s="19"/>
      <c r="AM123" s="21"/>
      <c r="AN123" s="1"/>
      <c r="AO123" s="19"/>
      <c r="AP123" s="19"/>
      <c r="AQ123" s="19"/>
      <c r="AR123" s="2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 t="s">
        <v>108</v>
      </c>
      <c r="B124" s="81">
        <v>95293.04</v>
      </c>
      <c r="C124" s="78">
        <v>9373.390000000014</v>
      </c>
      <c r="D124" s="78">
        <v>24499.439999999999</v>
      </c>
      <c r="E124" s="19">
        <f>Feb!D124</f>
        <v>29915.57</v>
      </c>
      <c r="F124" s="19">
        <f t="shared" si="24"/>
        <v>110082.56</v>
      </c>
      <c r="G124" s="78">
        <v>82154.559999999983</v>
      </c>
      <c r="H124" s="19">
        <f t="shared" si="25"/>
        <v>27928.000000000015</v>
      </c>
      <c r="I124" s="21">
        <f t="shared" si="26"/>
        <v>0.33994461171723178</v>
      </c>
      <c r="J124" s="1"/>
      <c r="K124" s="19">
        <f t="shared" si="27"/>
        <v>104666.43000000001</v>
      </c>
      <c r="L124" s="78">
        <v>78921.239999999991</v>
      </c>
      <c r="M124" s="19">
        <f t="shared" si="28"/>
        <v>25745.190000000017</v>
      </c>
      <c r="N124" s="21">
        <f t="shared" si="29"/>
        <v>0.32621370368737268</v>
      </c>
      <c r="O124" s="1"/>
      <c r="P124" s="1"/>
      <c r="Q124" s="55"/>
      <c r="R124" s="55"/>
      <c r="S124" s="55"/>
      <c r="T124" s="19"/>
      <c r="U124" s="19"/>
      <c r="V124" s="19"/>
      <c r="W124" s="19"/>
      <c r="X124" s="21"/>
      <c r="Y124" s="1"/>
      <c r="Z124" s="19"/>
      <c r="AA124" s="19"/>
      <c r="AB124" s="19"/>
      <c r="AC124" s="21"/>
      <c r="AD124" s="1"/>
      <c r="AE124" s="1"/>
      <c r="AF124" s="56"/>
      <c r="AG124" s="55"/>
      <c r="AH124" s="55"/>
      <c r="AI124" s="19"/>
      <c r="AJ124" s="19"/>
      <c r="AK124" s="19"/>
      <c r="AL124" s="19"/>
      <c r="AM124" s="21"/>
      <c r="AN124" s="1"/>
      <c r="AO124" s="19"/>
      <c r="AP124" s="19"/>
      <c r="AQ124" s="19"/>
      <c r="AR124" s="2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 t="s">
        <v>109</v>
      </c>
      <c r="B125" s="81">
        <v>69080.61</v>
      </c>
      <c r="C125" s="78">
        <v>7716.7100000000064</v>
      </c>
      <c r="D125" s="78">
        <v>19022.919999999998</v>
      </c>
      <c r="E125" s="19">
        <f>Feb!D125</f>
        <v>23502.14</v>
      </c>
      <c r="F125" s="19">
        <f t="shared" si="24"/>
        <v>81276.540000000008</v>
      </c>
      <c r="G125" s="78">
        <v>56852.619999999995</v>
      </c>
      <c r="H125" s="19">
        <f t="shared" si="25"/>
        <v>24423.920000000013</v>
      </c>
      <c r="I125" s="21">
        <f t="shared" si="26"/>
        <v>0.42960060591754634</v>
      </c>
      <c r="J125" s="1"/>
      <c r="K125" s="19">
        <f t="shared" si="27"/>
        <v>76797.320000000007</v>
      </c>
      <c r="L125" s="78">
        <v>52934.909999999996</v>
      </c>
      <c r="M125" s="19">
        <f t="shared" si="28"/>
        <v>23862.410000000011</v>
      </c>
      <c r="N125" s="21">
        <f t="shared" si="29"/>
        <v>0.45078776935674414</v>
      </c>
      <c r="O125" s="1"/>
      <c r="P125" s="1"/>
      <c r="Q125" s="55"/>
      <c r="R125" s="55"/>
      <c r="S125" s="55"/>
      <c r="T125" s="19"/>
      <c r="U125" s="19"/>
      <c r="V125" s="19"/>
      <c r="W125" s="19"/>
      <c r="X125" s="21"/>
      <c r="Y125" s="1"/>
      <c r="Z125" s="19"/>
      <c r="AA125" s="19"/>
      <c r="AB125" s="19"/>
      <c r="AC125" s="21"/>
      <c r="AD125" s="1"/>
      <c r="AE125" s="1"/>
      <c r="AF125" s="56"/>
      <c r="AG125" s="55"/>
      <c r="AH125" s="55"/>
      <c r="AI125" s="19"/>
      <c r="AJ125" s="19"/>
      <c r="AK125" s="19"/>
      <c r="AL125" s="19"/>
      <c r="AM125" s="21"/>
      <c r="AN125" s="1"/>
      <c r="AO125" s="19"/>
      <c r="AP125" s="19"/>
      <c r="AQ125" s="19"/>
      <c r="AR125" s="2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 t="s">
        <v>110</v>
      </c>
      <c r="B126" s="81">
        <v>35293.129999999997</v>
      </c>
      <c r="C126" s="78">
        <v>7106.1300000000047</v>
      </c>
      <c r="D126" s="78">
        <v>13671.81</v>
      </c>
      <c r="E126" s="19">
        <f>Feb!D126</f>
        <v>15624.92</v>
      </c>
      <c r="F126" s="19">
        <f t="shared" si="24"/>
        <v>44352.37</v>
      </c>
      <c r="G126" s="78">
        <v>40146.240000000005</v>
      </c>
      <c r="H126" s="19">
        <f t="shared" si="25"/>
        <v>4206.1299999999974</v>
      </c>
      <c r="I126" s="21">
        <f t="shared" si="26"/>
        <v>0.10477021011183107</v>
      </c>
      <c r="J126" s="1"/>
      <c r="K126" s="19">
        <f t="shared" si="27"/>
        <v>42399.26</v>
      </c>
      <c r="L126" s="78">
        <v>39336.11</v>
      </c>
      <c r="M126" s="19">
        <f t="shared" si="28"/>
        <v>3063.1500000000015</v>
      </c>
      <c r="N126" s="21">
        <f t="shared" si="29"/>
        <v>7.7871197736634423E-2</v>
      </c>
      <c r="O126" s="1"/>
      <c r="P126" s="1"/>
      <c r="Q126" s="55"/>
      <c r="R126" s="55"/>
      <c r="S126" s="55"/>
      <c r="T126" s="19"/>
      <c r="U126" s="19"/>
      <c r="V126" s="19"/>
      <c r="W126" s="19"/>
      <c r="X126" s="21"/>
      <c r="Y126" s="1"/>
      <c r="Z126" s="19"/>
      <c r="AA126" s="19"/>
      <c r="AB126" s="19"/>
      <c r="AC126" s="21"/>
      <c r="AD126" s="1"/>
      <c r="AE126" s="1"/>
      <c r="AF126" s="56"/>
      <c r="AG126" s="55"/>
      <c r="AH126" s="55"/>
      <c r="AI126" s="19"/>
      <c r="AJ126" s="19"/>
      <c r="AK126" s="19"/>
      <c r="AL126" s="19"/>
      <c r="AM126" s="21"/>
      <c r="AN126" s="1"/>
      <c r="AO126" s="19"/>
      <c r="AP126" s="19"/>
      <c r="AQ126" s="19"/>
      <c r="AR126" s="2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 t="s">
        <v>111</v>
      </c>
      <c r="B127" s="81">
        <v>80379.48000000001</v>
      </c>
      <c r="C127" s="78">
        <v>11271.799999999988</v>
      </c>
      <c r="D127" s="78">
        <v>25604.720000000001</v>
      </c>
      <c r="E127" s="19">
        <f>Feb!D127</f>
        <v>31924.31</v>
      </c>
      <c r="F127" s="19">
        <f t="shared" si="24"/>
        <v>97970.87</v>
      </c>
      <c r="G127" s="78">
        <v>87712.110000000015</v>
      </c>
      <c r="H127" s="19">
        <f t="shared" si="25"/>
        <v>10258.75999999998</v>
      </c>
      <c r="I127" s="21">
        <f t="shared" si="26"/>
        <v>0.11695944835895489</v>
      </c>
      <c r="J127" s="1"/>
      <c r="K127" s="19">
        <f t="shared" si="27"/>
        <v>91651.28</v>
      </c>
      <c r="L127" s="78">
        <v>82762.450000000012</v>
      </c>
      <c r="M127" s="19">
        <f t="shared" si="28"/>
        <v>8888.8299999999872</v>
      </c>
      <c r="N127" s="21">
        <f t="shared" si="29"/>
        <v>0.10740172626595745</v>
      </c>
      <c r="O127" s="1"/>
      <c r="P127" s="1"/>
      <c r="Q127" s="55"/>
      <c r="R127" s="55"/>
      <c r="S127" s="55"/>
      <c r="T127" s="19"/>
      <c r="U127" s="19"/>
      <c r="V127" s="19"/>
      <c r="W127" s="19"/>
      <c r="X127" s="21"/>
      <c r="Y127" s="1"/>
      <c r="Z127" s="19"/>
      <c r="AA127" s="19"/>
      <c r="AB127" s="19"/>
      <c r="AC127" s="21"/>
      <c r="AD127" s="1"/>
      <c r="AE127" s="1"/>
      <c r="AF127" s="56"/>
      <c r="AG127" s="55"/>
      <c r="AH127" s="55"/>
      <c r="AI127" s="19"/>
      <c r="AJ127" s="19"/>
      <c r="AK127" s="19"/>
      <c r="AL127" s="19"/>
      <c r="AM127" s="21"/>
      <c r="AN127" s="1"/>
      <c r="AO127" s="19"/>
      <c r="AP127" s="19"/>
      <c r="AQ127" s="19"/>
      <c r="AR127" s="2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 t="s">
        <v>112</v>
      </c>
      <c r="B128" s="81">
        <v>55448.160000000003</v>
      </c>
      <c r="C128" s="78">
        <v>14479.61</v>
      </c>
      <c r="D128" s="78">
        <v>20219.650000000001</v>
      </c>
      <c r="E128" s="19">
        <f>Feb!D128</f>
        <v>27923.39</v>
      </c>
      <c r="F128" s="19">
        <f t="shared" si="24"/>
        <v>77631.510000000009</v>
      </c>
      <c r="G128" s="78">
        <v>64608.75</v>
      </c>
      <c r="H128" s="19">
        <f t="shared" si="25"/>
        <v>13022.760000000009</v>
      </c>
      <c r="I128" s="21">
        <f t="shared" si="26"/>
        <v>0.20156341052875981</v>
      </c>
      <c r="J128" s="1"/>
      <c r="K128" s="19">
        <f t="shared" si="27"/>
        <v>69927.77</v>
      </c>
      <c r="L128" s="78">
        <v>61691.01999999999</v>
      </c>
      <c r="M128" s="19">
        <f t="shared" si="28"/>
        <v>8236.7500000000146</v>
      </c>
      <c r="N128" s="21">
        <f t="shared" si="29"/>
        <v>0.13351619084917088</v>
      </c>
      <c r="O128" s="1"/>
      <c r="P128" s="1"/>
      <c r="Q128" s="55"/>
      <c r="R128" s="55"/>
      <c r="S128" s="55"/>
      <c r="T128" s="19"/>
      <c r="U128" s="19"/>
      <c r="V128" s="19"/>
      <c r="W128" s="19"/>
      <c r="X128" s="21"/>
      <c r="Y128" s="1"/>
      <c r="Z128" s="19"/>
      <c r="AA128" s="19"/>
      <c r="AB128" s="19"/>
      <c r="AC128" s="21"/>
      <c r="AD128" s="1"/>
      <c r="AE128" s="1"/>
      <c r="AF128" s="56"/>
      <c r="AG128" s="55"/>
      <c r="AH128" s="55"/>
      <c r="AI128" s="19"/>
      <c r="AJ128" s="19"/>
      <c r="AK128" s="19"/>
      <c r="AL128" s="19"/>
      <c r="AM128" s="21"/>
      <c r="AN128" s="1"/>
      <c r="AO128" s="19"/>
      <c r="AP128" s="19"/>
      <c r="AQ128" s="19"/>
      <c r="AR128" s="2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 t="s">
        <v>113</v>
      </c>
      <c r="B129" s="81">
        <v>119451.32999999999</v>
      </c>
      <c r="C129" s="78">
        <v>23052.99000000002</v>
      </c>
      <c r="D129" s="78">
        <v>69818.100000000006</v>
      </c>
      <c r="E129" s="19">
        <f>Feb!D129</f>
        <v>77948.960000000006</v>
      </c>
      <c r="F129" s="19">
        <f t="shared" si="24"/>
        <v>150635.18</v>
      </c>
      <c r="G129" s="78">
        <v>156601.83000000002</v>
      </c>
      <c r="H129" s="19">
        <f t="shared" si="25"/>
        <v>-5966.6500000000233</v>
      </c>
      <c r="I129" s="21">
        <f t="shared" si="26"/>
        <v>-3.8100768043387578E-2</v>
      </c>
      <c r="J129" s="1"/>
      <c r="K129" s="19">
        <f t="shared" si="27"/>
        <v>142504.32000000001</v>
      </c>
      <c r="L129" s="78">
        <v>153591.93</v>
      </c>
      <c r="M129" s="19">
        <f t="shared" si="28"/>
        <v>-11087.609999999986</v>
      </c>
      <c r="N129" s="21">
        <f t="shared" si="29"/>
        <v>-7.2188753666940664E-2</v>
      </c>
      <c r="O129" s="1"/>
      <c r="P129" s="1"/>
      <c r="Q129" s="55"/>
      <c r="R129" s="55"/>
      <c r="S129" s="55"/>
      <c r="T129" s="19"/>
      <c r="U129" s="19"/>
      <c r="V129" s="19"/>
      <c r="W129" s="19"/>
      <c r="X129" s="21"/>
      <c r="Y129" s="1"/>
      <c r="Z129" s="19"/>
      <c r="AA129" s="19"/>
      <c r="AB129" s="19"/>
      <c r="AC129" s="21"/>
      <c r="AD129" s="1"/>
      <c r="AE129" s="1"/>
      <c r="AF129" s="56"/>
      <c r="AG129" s="55"/>
      <c r="AH129" s="55"/>
      <c r="AI129" s="19"/>
      <c r="AJ129" s="19"/>
      <c r="AK129" s="19"/>
      <c r="AL129" s="19"/>
      <c r="AM129" s="21"/>
      <c r="AN129" s="1"/>
      <c r="AO129" s="19"/>
      <c r="AP129" s="19"/>
      <c r="AQ129" s="19"/>
      <c r="AR129" s="2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 t="s">
        <v>114</v>
      </c>
      <c r="B130" s="81">
        <v>160633.79999999999</v>
      </c>
      <c r="C130" s="78">
        <v>34522.750000000029</v>
      </c>
      <c r="D130" s="78">
        <v>88900.6</v>
      </c>
      <c r="E130" s="19">
        <f>Feb!D130</f>
        <v>109144.48</v>
      </c>
      <c r="F130" s="19">
        <f t="shared" si="24"/>
        <v>215400.43</v>
      </c>
      <c r="G130" s="78">
        <v>243717.12999999995</v>
      </c>
      <c r="H130" s="19">
        <f t="shared" si="25"/>
        <v>-28316.699999999953</v>
      </c>
      <c r="I130" s="21">
        <f t="shared" si="26"/>
        <v>-0.11618674485457781</v>
      </c>
      <c r="J130" s="1"/>
      <c r="K130" s="19">
        <f t="shared" si="27"/>
        <v>195156.55000000002</v>
      </c>
      <c r="L130" s="78">
        <v>221341.91999999998</v>
      </c>
      <c r="M130" s="19">
        <f t="shared" si="28"/>
        <v>-26185.369999999966</v>
      </c>
      <c r="N130" s="21">
        <f t="shared" si="29"/>
        <v>-0.1183028049996131</v>
      </c>
      <c r="O130" s="1"/>
      <c r="P130" s="1"/>
      <c r="Q130" s="55"/>
      <c r="R130" s="55"/>
      <c r="S130" s="55"/>
      <c r="T130" s="19"/>
      <c r="U130" s="19"/>
      <c r="V130" s="19"/>
      <c r="W130" s="19"/>
      <c r="X130" s="21"/>
      <c r="Y130" s="1"/>
      <c r="Z130" s="19"/>
      <c r="AA130" s="19"/>
      <c r="AB130" s="19"/>
      <c r="AC130" s="21"/>
      <c r="AD130" s="1"/>
      <c r="AE130" s="1"/>
      <c r="AF130" s="56"/>
      <c r="AG130" s="55"/>
      <c r="AH130" s="55"/>
      <c r="AI130" s="19"/>
      <c r="AJ130" s="19"/>
      <c r="AK130" s="19"/>
      <c r="AL130" s="19"/>
      <c r="AM130" s="21"/>
      <c r="AN130" s="1"/>
      <c r="AO130" s="19"/>
      <c r="AP130" s="19"/>
      <c r="AQ130" s="19"/>
      <c r="AR130" s="2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 t="s">
        <v>152</v>
      </c>
      <c r="B131" s="81">
        <v>335223.92</v>
      </c>
      <c r="C131" s="78">
        <v>45658.06</v>
      </c>
      <c r="D131" s="78">
        <v>127399.73</v>
      </c>
      <c r="E131" s="19">
        <f>Feb!D131</f>
        <v>146306.54999999999</v>
      </c>
      <c r="F131" s="19">
        <f t="shared" si="24"/>
        <v>399788.79999999999</v>
      </c>
      <c r="G131" s="78">
        <v>411303.4</v>
      </c>
      <c r="H131" s="19">
        <f t="shared" si="25"/>
        <v>-11514.600000000035</v>
      </c>
      <c r="I131" s="21">
        <f t="shared" si="26"/>
        <v>-2.7995392209254844E-2</v>
      </c>
      <c r="J131" s="1"/>
      <c r="K131" s="19">
        <f t="shared" si="27"/>
        <v>380881.98</v>
      </c>
      <c r="L131" s="78">
        <v>397211.67000000004</v>
      </c>
      <c r="M131" s="19">
        <f t="shared" si="28"/>
        <v>-16329.690000000061</v>
      </c>
      <c r="N131" s="21">
        <f t="shared" si="29"/>
        <v>-4.1110801200780589E-2</v>
      </c>
      <c r="O131" s="1"/>
      <c r="P131" s="1"/>
      <c r="Q131" s="55"/>
      <c r="R131" s="55"/>
      <c r="S131" s="55"/>
      <c r="T131" s="19"/>
      <c r="U131" s="19"/>
      <c r="V131" s="19"/>
      <c r="W131" s="19"/>
      <c r="X131" s="21"/>
      <c r="Y131" s="1"/>
      <c r="Z131" s="19"/>
      <c r="AA131" s="19"/>
      <c r="AB131" s="19"/>
      <c r="AC131" s="21"/>
      <c r="AD131" s="1"/>
      <c r="AE131" s="1"/>
      <c r="AF131" s="56"/>
      <c r="AG131" s="55"/>
      <c r="AH131" s="55"/>
      <c r="AI131" s="19"/>
      <c r="AJ131" s="19"/>
      <c r="AK131" s="19"/>
      <c r="AL131" s="19"/>
      <c r="AM131" s="21"/>
      <c r="AN131" s="1"/>
      <c r="AO131" s="19"/>
      <c r="AP131" s="19"/>
      <c r="AQ131" s="19"/>
      <c r="AR131" s="2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 t="s">
        <v>115</v>
      </c>
      <c r="B132" s="81">
        <v>430429.3</v>
      </c>
      <c r="C132" s="78">
        <v>48994.520000000077</v>
      </c>
      <c r="D132" s="78">
        <v>143582.25</v>
      </c>
      <c r="E132" s="19">
        <f>Feb!D132</f>
        <v>160855.82</v>
      </c>
      <c r="F132" s="19">
        <f t="shared" si="24"/>
        <v>496697.39000000007</v>
      </c>
      <c r="G132" s="78">
        <v>612554.66</v>
      </c>
      <c r="H132" s="19">
        <f t="shared" si="25"/>
        <v>-115857.26999999996</v>
      </c>
      <c r="I132" s="21">
        <f t="shared" si="26"/>
        <v>-0.18913784771468389</v>
      </c>
      <c r="J132" s="1"/>
      <c r="K132" s="19">
        <f t="shared" si="27"/>
        <v>479423.82000000007</v>
      </c>
      <c r="L132" s="78">
        <v>599928.39</v>
      </c>
      <c r="M132" s="19">
        <f t="shared" si="28"/>
        <v>-120504.56999999995</v>
      </c>
      <c r="N132" s="21">
        <f t="shared" si="29"/>
        <v>-0.20086492322858729</v>
      </c>
      <c r="O132" s="1"/>
      <c r="P132" s="1"/>
      <c r="Q132" s="55"/>
      <c r="R132" s="55"/>
      <c r="S132" s="55"/>
      <c r="T132" s="19"/>
      <c r="U132" s="19"/>
      <c r="V132" s="19"/>
      <c r="W132" s="19"/>
      <c r="X132" s="21"/>
      <c r="Y132" s="1"/>
      <c r="Z132" s="19"/>
      <c r="AA132" s="19"/>
      <c r="AB132" s="19"/>
      <c r="AC132" s="21"/>
      <c r="AD132" s="1"/>
      <c r="AE132" s="1"/>
      <c r="AF132" s="56"/>
      <c r="AG132" s="55"/>
      <c r="AH132" s="55"/>
      <c r="AI132" s="19"/>
      <c r="AJ132" s="19"/>
      <c r="AK132" s="19"/>
      <c r="AL132" s="19"/>
      <c r="AM132" s="21"/>
      <c r="AN132" s="1"/>
      <c r="AO132" s="19"/>
      <c r="AP132" s="19"/>
      <c r="AQ132" s="19"/>
      <c r="AR132" s="2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 t="s">
        <v>150</v>
      </c>
      <c r="B133" s="81">
        <v>361929.12</v>
      </c>
      <c r="C133" s="78">
        <v>44976.51999999996</v>
      </c>
      <c r="D133" s="78">
        <v>120318.18</v>
      </c>
      <c r="E133" s="19">
        <f>Feb!D133</f>
        <v>133258.21</v>
      </c>
      <c r="F133" s="19">
        <f t="shared" si="24"/>
        <v>419845.66999999993</v>
      </c>
      <c r="G133" s="78">
        <v>315721.33999999997</v>
      </c>
      <c r="H133" s="19">
        <f t="shared" si="25"/>
        <v>104124.32999999996</v>
      </c>
      <c r="I133" s="21">
        <f t="shared" si="26"/>
        <v>0.32979820116055492</v>
      </c>
      <c r="J133" s="1"/>
      <c r="K133" s="19">
        <f t="shared" si="27"/>
        <v>406905.63999999996</v>
      </c>
      <c r="L133" s="78">
        <v>292551.57</v>
      </c>
      <c r="M133" s="19">
        <f t="shared" si="28"/>
        <v>114354.06999999995</v>
      </c>
      <c r="N133" s="21">
        <f t="shared" si="29"/>
        <v>0.39088516940790963</v>
      </c>
      <c r="O133" s="1"/>
      <c r="P133" s="1"/>
      <c r="Q133" s="55"/>
      <c r="R133" s="55"/>
      <c r="S133" s="55"/>
      <c r="T133" s="19"/>
      <c r="U133" s="19"/>
      <c r="V133" s="19"/>
      <c r="W133" s="19"/>
      <c r="X133" s="21"/>
      <c r="Y133" s="1"/>
      <c r="Z133" s="19"/>
      <c r="AA133" s="19"/>
      <c r="AB133" s="19"/>
      <c r="AC133" s="21"/>
      <c r="AD133" s="1"/>
      <c r="AE133" s="1"/>
      <c r="AF133" s="56"/>
      <c r="AG133" s="55"/>
      <c r="AH133" s="55"/>
      <c r="AI133" s="19"/>
      <c r="AJ133" s="19"/>
      <c r="AK133" s="19"/>
      <c r="AL133" s="19"/>
      <c r="AM133" s="21"/>
      <c r="AN133" s="1"/>
      <c r="AO133" s="19"/>
      <c r="AP133" s="19"/>
      <c r="AQ133" s="19"/>
      <c r="AR133" s="2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 t="s">
        <v>116</v>
      </c>
      <c r="B134" s="81">
        <v>202729.06</v>
      </c>
      <c r="C134" s="78">
        <v>48578.370000000024</v>
      </c>
      <c r="D134" s="78">
        <v>77753.149999999994</v>
      </c>
      <c r="E134" s="19">
        <f>Feb!D134</f>
        <v>94382.48</v>
      </c>
      <c r="F134" s="19">
        <f t="shared" si="24"/>
        <v>267936.76</v>
      </c>
      <c r="G134" s="78">
        <v>197297.49000000002</v>
      </c>
      <c r="H134" s="19">
        <f t="shared" si="25"/>
        <v>70639.26999999999</v>
      </c>
      <c r="I134" s="21">
        <f t="shared" si="26"/>
        <v>0.35803430646786216</v>
      </c>
      <c r="J134" s="1"/>
      <c r="K134" s="19">
        <f t="shared" si="27"/>
        <v>251307.43000000002</v>
      </c>
      <c r="L134" s="78">
        <v>191711.37000000002</v>
      </c>
      <c r="M134" s="19">
        <f t="shared" si="28"/>
        <v>59596.06</v>
      </c>
      <c r="N134" s="21">
        <f t="shared" si="29"/>
        <v>0.31086346104563334</v>
      </c>
      <c r="O134" s="1"/>
      <c r="P134" s="1"/>
      <c r="Q134" s="55"/>
      <c r="R134" s="55"/>
      <c r="S134" s="55"/>
      <c r="T134" s="19"/>
      <c r="U134" s="19"/>
      <c r="V134" s="19"/>
      <c r="W134" s="19"/>
      <c r="X134" s="21"/>
      <c r="Y134" s="1"/>
      <c r="Z134" s="19"/>
      <c r="AA134" s="19"/>
      <c r="AB134" s="19"/>
      <c r="AC134" s="21"/>
      <c r="AD134" s="1"/>
      <c r="AE134" s="1"/>
      <c r="AF134" s="56"/>
      <c r="AG134" s="55"/>
      <c r="AH134" s="55"/>
      <c r="AI134" s="19"/>
      <c r="AJ134" s="19"/>
      <c r="AK134" s="19"/>
      <c r="AL134" s="19"/>
      <c r="AM134" s="21"/>
      <c r="AN134" s="1"/>
      <c r="AO134" s="19"/>
      <c r="AP134" s="19"/>
      <c r="AQ134" s="19"/>
      <c r="AR134" s="2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 t="s">
        <v>117</v>
      </c>
      <c r="B135" s="81">
        <v>-23777.749999999996</v>
      </c>
      <c r="C135" s="78">
        <v>2481.559999999994</v>
      </c>
      <c r="D135" s="78">
        <v>10424.950000000001</v>
      </c>
      <c r="E135" s="19">
        <f>Feb!D135</f>
        <v>20232.689999999999</v>
      </c>
      <c r="F135" s="19">
        <f t="shared" si="24"/>
        <v>-11488.450000000004</v>
      </c>
      <c r="G135" s="78">
        <v>25441.21</v>
      </c>
      <c r="H135" s="19">
        <f t="shared" si="25"/>
        <v>-36929.660000000003</v>
      </c>
      <c r="I135" s="21">
        <f t="shared" si="26"/>
        <v>-1.4515685378171874</v>
      </c>
      <c r="J135" s="1"/>
      <c r="K135" s="19">
        <f t="shared" si="27"/>
        <v>-21296.190000000002</v>
      </c>
      <c r="L135" s="78">
        <v>31784.920000000002</v>
      </c>
      <c r="M135" s="19">
        <f t="shared" si="28"/>
        <v>-53081.11</v>
      </c>
      <c r="N135" s="21">
        <f t="shared" si="29"/>
        <v>-1.6700092370847559</v>
      </c>
      <c r="O135" s="1"/>
      <c r="P135" s="1"/>
      <c r="Q135" s="55"/>
      <c r="R135" s="55"/>
      <c r="S135" s="55"/>
      <c r="T135" s="19"/>
      <c r="U135" s="19"/>
      <c r="V135" s="19"/>
      <c r="W135" s="19"/>
      <c r="X135" s="21"/>
      <c r="Y135" s="1"/>
      <c r="Z135" s="19"/>
      <c r="AA135" s="19"/>
      <c r="AB135" s="19"/>
      <c r="AC135" s="21"/>
      <c r="AD135" s="1"/>
      <c r="AE135" s="1"/>
      <c r="AF135" s="56"/>
      <c r="AG135" s="55"/>
      <c r="AH135" s="55"/>
      <c r="AI135" s="19"/>
      <c r="AJ135" s="19"/>
      <c r="AK135" s="19"/>
      <c r="AL135" s="19"/>
      <c r="AM135" s="21"/>
      <c r="AN135" s="1"/>
      <c r="AO135" s="19"/>
      <c r="AP135" s="19"/>
      <c r="AQ135" s="19"/>
      <c r="AR135" s="2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 t="s">
        <v>151</v>
      </c>
      <c r="B136" s="81">
        <v>87906.950000000012</v>
      </c>
      <c r="C136" s="78">
        <v>12183.879999999976</v>
      </c>
      <c r="D136" s="78">
        <v>37799.410000000003</v>
      </c>
      <c r="E136" s="19">
        <f>Feb!D136</f>
        <v>49095.88</v>
      </c>
      <c r="F136" s="19">
        <f t="shared" si="24"/>
        <v>111387.29999999999</v>
      </c>
      <c r="G136" s="78">
        <v>137476.88</v>
      </c>
      <c r="H136" s="19">
        <f t="shared" si="25"/>
        <v>-26089.580000000016</v>
      </c>
      <c r="I136" s="21">
        <f t="shared" si="26"/>
        <v>-0.18977430968756359</v>
      </c>
      <c r="J136" s="1"/>
      <c r="K136" s="19">
        <f t="shared" si="27"/>
        <v>100090.82999999999</v>
      </c>
      <c r="L136" s="78">
        <v>129580.53</v>
      </c>
      <c r="M136" s="19">
        <f t="shared" si="28"/>
        <v>-29489.700000000012</v>
      </c>
      <c r="N136" s="21">
        <f t="shared" si="29"/>
        <v>-0.22757817088724686</v>
      </c>
      <c r="O136" s="1"/>
      <c r="P136" s="1"/>
      <c r="Q136" s="55"/>
      <c r="R136" s="55"/>
      <c r="S136" s="55"/>
      <c r="T136" s="19"/>
      <c r="U136" s="19"/>
      <c r="V136" s="19"/>
      <c r="W136" s="19"/>
      <c r="X136" s="21"/>
      <c r="Y136" s="1"/>
      <c r="Z136" s="19"/>
      <c r="AA136" s="19"/>
      <c r="AB136" s="19"/>
      <c r="AC136" s="21"/>
      <c r="AD136" s="1"/>
      <c r="AE136" s="1"/>
      <c r="AF136" s="56"/>
      <c r="AG136" s="55"/>
      <c r="AH136" s="55"/>
      <c r="AI136" s="19"/>
      <c r="AJ136" s="19"/>
      <c r="AK136" s="19"/>
      <c r="AL136" s="19"/>
      <c r="AM136" s="21"/>
      <c r="AN136" s="1"/>
      <c r="AO136" s="19"/>
      <c r="AP136" s="19"/>
      <c r="AQ136" s="19"/>
      <c r="AR136" s="2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 t="s">
        <v>172</v>
      </c>
      <c r="B137" s="81">
        <v>170121.04</v>
      </c>
      <c r="C137" s="78">
        <v>18331.660000000003</v>
      </c>
      <c r="D137" s="78">
        <v>68911.23</v>
      </c>
      <c r="E137" s="19">
        <f>Feb!D137</f>
        <v>63602.41</v>
      </c>
      <c r="F137" s="19">
        <f>B137+C137-D137+E137</f>
        <v>183143.88</v>
      </c>
      <c r="G137" s="78">
        <v>195681.26999999996</v>
      </c>
      <c r="H137" s="19">
        <f>F137-G137</f>
        <v>-12537.389999999956</v>
      </c>
      <c r="I137" s="21">
        <f>IF(ISERR(+F137/G137-1)," ",+F137/G137-1)</f>
        <v>-6.4070465200884885E-2</v>
      </c>
      <c r="J137" s="1"/>
      <c r="K137" s="19">
        <f>B137+C137</f>
        <v>188452.7</v>
      </c>
      <c r="L137" s="78">
        <v>178575.38999999996</v>
      </c>
      <c r="M137" s="19">
        <f>K137-L137</f>
        <v>9877.3100000000559</v>
      </c>
      <c r="N137" s="21">
        <f>IF(ISERR(+K137/L137-1)," ",+K137/L137-1)</f>
        <v>5.5311708965048556E-2</v>
      </c>
      <c r="O137" s="1"/>
      <c r="P137" s="1"/>
      <c r="Q137" s="55"/>
      <c r="R137" s="55"/>
      <c r="S137" s="55"/>
      <c r="T137" s="19"/>
      <c r="U137" s="19"/>
      <c r="V137" s="19"/>
      <c r="W137" s="19"/>
      <c r="X137" s="21"/>
      <c r="Y137" s="1"/>
      <c r="Z137" s="19"/>
      <c r="AA137" s="19"/>
      <c r="AB137" s="19"/>
      <c r="AC137" s="21"/>
      <c r="AD137" s="1"/>
      <c r="AE137" s="1"/>
      <c r="AF137" s="56"/>
      <c r="AG137" s="55"/>
      <c r="AH137" s="55"/>
      <c r="AI137" s="19"/>
      <c r="AJ137" s="19"/>
      <c r="AK137" s="19"/>
      <c r="AL137" s="19"/>
      <c r="AM137" s="21"/>
      <c r="AN137" s="1"/>
      <c r="AO137" s="19"/>
      <c r="AP137" s="19"/>
      <c r="AQ137" s="19"/>
      <c r="AR137" s="2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 t="s">
        <v>146</v>
      </c>
      <c r="B138" s="81">
        <v>35340.21</v>
      </c>
      <c r="C138" s="78">
        <v>5649.5199999999968</v>
      </c>
      <c r="D138" s="78">
        <v>15272.66</v>
      </c>
      <c r="E138" s="19">
        <f>Feb!D138</f>
        <v>20006.080000000002</v>
      </c>
      <c r="F138" s="19">
        <f t="shared" si="24"/>
        <v>45723.149999999994</v>
      </c>
      <c r="G138" s="78">
        <v>55068.13</v>
      </c>
      <c r="H138" s="19">
        <f t="shared" si="25"/>
        <v>-9344.9800000000032</v>
      </c>
      <c r="I138" s="21">
        <f t="shared" si="26"/>
        <v>-0.16969851709146477</v>
      </c>
      <c r="J138" s="1"/>
      <c r="K138" s="19">
        <f t="shared" si="27"/>
        <v>40989.729999999996</v>
      </c>
      <c r="L138" s="78">
        <v>51730.659999999996</v>
      </c>
      <c r="M138" s="19">
        <f t="shared" si="28"/>
        <v>-10740.93</v>
      </c>
      <c r="N138" s="21">
        <f t="shared" si="29"/>
        <v>-0.20763179901435636</v>
      </c>
      <c r="O138" s="1"/>
      <c r="P138" s="1"/>
      <c r="Q138" s="55"/>
      <c r="R138" s="55"/>
      <c r="S138" s="55"/>
      <c r="T138" s="19"/>
      <c r="U138" s="19"/>
      <c r="V138" s="19"/>
      <c r="W138" s="19"/>
      <c r="X138" s="21"/>
      <c r="Y138" s="1"/>
      <c r="Z138" s="19"/>
      <c r="AA138" s="19"/>
      <c r="AB138" s="19"/>
      <c r="AC138" s="21"/>
      <c r="AD138" s="1"/>
      <c r="AE138" s="1"/>
      <c r="AF138" s="56"/>
      <c r="AG138" s="55"/>
      <c r="AH138" s="55"/>
      <c r="AI138" s="19"/>
      <c r="AJ138" s="19"/>
      <c r="AK138" s="19"/>
      <c r="AL138" s="19"/>
      <c r="AM138" s="21"/>
      <c r="AN138" s="1"/>
      <c r="AO138" s="19"/>
      <c r="AP138" s="19"/>
      <c r="AQ138" s="19"/>
      <c r="AR138" s="2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 t="s">
        <v>170</v>
      </c>
      <c r="B139" s="81">
        <v>80750.899999999994</v>
      </c>
      <c r="C139" s="78">
        <v>11044.319999999992</v>
      </c>
      <c r="D139" s="78">
        <v>32178.33</v>
      </c>
      <c r="E139" s="19">
        <f>Feb!D139</f>
        <v>45838.73</v>
      </c>
      <c r="F139" s="19">
        <f>B139+C139-D139+E139</f>
        <v>105455.62</v>
      </c>
      <c r="G139" s="78">
        <v>131945.48000000001</v>
      </c>
      <c r="H139" s="19">
        <f>F139-G139</f>
        <v>-26489.860000000015</v>
      </c>
      <c r="I139" s="21">
        <f>IF(ISERR(+F139/G139-1)," ",+F139/G139-1)</f>
        <v>-0.20076367905895687</v>
      </c>
      <c r="J139" s="1"/>
      <c r="K139" s="19">
        <f>B139+C139</f>
        <v>91795.219999999987</v>
      </c>
      <c r="L139" s="78">
        <v>123092.64</v>
      </c>
      <c r="M139" s="19">
        <f>K139-L139</f>
        <v>-31297.420000000013</v>
      </c>
      <c r="N139" s="21">
        <f>IF(ISERR(+K139/L139-1)," ",+K139/L139-1)</f>
        <v>-0.2542590686169377</v>
      </c>
      <c r="O139" s="1"/>
      <c r="P139" s="1"/>
      <c r="Q139" s="55"/>
      <c r="R139" s="55"/>
      <c r="S139" s="55"/>
      <c r="T139" s="19"/>
      <c r="U139" s="19"/>
      <c r="V139" s="19"/>
      <c r="W139" s="19"/>
      <c r="X139" s="21"/>
      <c r="Y139" s="1"/>
      <c r="Z139" s="19"/>
      <c r="AA139" s="19"/>
      <c r="AB139" s="19"/>
      <c r="AC139" s="21"/>
      <c r="AD139" s="1"/>
      <c r="AE139" s="1"/>
      <c r="AF139" s="56"/>
      <c r="AG139" s="55"/>
      <c r="AH139" s="55"/>
      <c r="AI139" s="19"/>
      <c r="AJ139" s="19"/>
      <c r="AK139" s="19"/>
      <c r="AL139" s="19"/>
      <c r="AM139" s="21"/>
      <c r="AN139" s="1"/>
      <c r="AO139" s="19"/>
      <c r="AP139" s="19"/>
      <c r="AQ139" s="19"/>
      <c r="AR139" s="2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 t="s">
        <v>118</v>
      </c>
      <c r="B140" s="81">
        <v>283604.20999999996</v>
      </c>
      <c r="C140" s="78">
        <v>36392.380000000005</v>
      </c>
      <c r="D140" s="78">
        <v>97900.34</v>
      </c>
      <c r="E140" s="19">
        <f>Feb!D140</f>
        <v>120699.65</v>
      </c>
      <c r="F140" s="19">
        <f t="shared" si="24"/>
        <v>342795.89999999997</v>
      </c>
      <c r="G140" s="78">
        <v>281619.17000000004</v>
      </c>
      <c r="H140" s="19">
        <f t="shared" si="25"/>
        <v>61176.729999999923</v>
      </c>
      <c r="I140" s="21">
        <f t="shared" si="26"/>
        <v>0.21723212237291922</v>
      </c>
      <c r="J140" s="1"/>
      <c r="K140" s="19">
        <f t="shared" si="27"/>
        <v>319996.58999999997</v>
      </c>
      <c r="L140" s="78">
        <v>265402.75</v>
      </c>
      <c r="M140" s="19">
        <f t="shared" si="28"/>
        <v>54593.839999999967</v>
      </c>
      <c r="N140" s="21">
        <f t="shared" si="29"/>
        <v>0.20570186254663891</v>
      </c>
      <c r="O140" s="1"/>
      <c r="P140" s="1"/>
      <c r="Q140" s="55"/>
      <c r="R140" s="55"/>
      <c r="S140" s="55"/>
      <c r="T140" s="19"/>
      <c r="U140" s="19"/>
      <c r="V140" s="19"/>
      <c r="W140" s="19"/>
      <c r="X140" s="21"/>
      <c r="Y140" s="1"/>
      <c r="Z140" s="19"/>
      <c r="AA140" s="19"/>
      <c r="AB140" s="19"/>
      <c r="AC140" s="21"/>
      <c r="AD140" s="1"/>
      <c r="AE140" s="1"/>
      <c r="AF140" s="56"/>
      <c r="AG140" s="55"/>
      <c r="AH140" s="55"/>
      <c r="AI140" s="19"/>
      <c r="AJ140" s="19"/>
      <c r="AK140" s="19"/>
      <c r="AL140" s="19"/>
      <c r="AM140" s="21"/>
      <c r="AN140" s="1"/>
      <c r="AO140" s="19"/>
      <c r="AP140" s="19"/>
      <c r="AQ140" s="19"/>
      <c r="AR140" s="2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 t="s">
        <v>142</v>
      </c>
      <c r="B141" s="81">
        <v>154603.87</v>
      </c>
      <c r="C141" s="78">
        <v>20234.770000000019</v>
      </c>
      <c r="D141" s="78">
        <v>55044.91</v>
      </c>
      <c r="E141" s="19">
        <f>Feb!D141</f>
        <v>71824.28</v>
      </c>
      <c r="F141" s="19">
        <f t="shared" si="24"/>
        <v>191618.01</v>
      </c>
      <c r="G141" s="78">
        <v>168541.49000000002</v>
      </c>
      <c r="H141" s="19">
        <f t="shared" si="25"/>
        <v>23076.51999999999</v>
      </c>
      <c r="I141" s="21">
        <f t="shared" si="26"/>
        <v>0.13691892720302867</v>
      </c>
      <c r="J141" s="1"/>
      <c r="K141" s="19">
        <f t="shared" si="27"/>
        <v>174838.64</v>
      </c>
      <c r="L141" s="78">
        <v>158007.15000000002</v>
      </c>
      <c r="M141" s="19">
        <f t="shared" si="28"/>
        <v>16831.489999999991</v>
      </c>
      <c r="N141" s="21">
        <f t="shared" si="29"/>
        <v>0.10652359719164606</v>
      </c>
      <c r="O141" s="1"/>
      <c r="P141" s="1"/>
      <c r="Q141" s="55"/>
      <c r="R141" s="55"/>
      <c r="S141" s="55"/>
      <c r="T141" s="19"/>
      <c r="U141" s="19"/>
      <c r="V141" s="19"/>
      <c r="W141" s="19"/>
      <c r="X141" s="21"/>
      <c r="Y141" s="1"/>
      <c r="Z141" s="19"/>
      <c r="AA141" s="19"/>
      <c r="AB141" s="19"/>
      <c r="AC141" s="21"/>
      <c r="AD141" s="1"/>
      <c r="AE141" s="1"/>
      <c r="AF141" s="56"/>
      <c r="AG141" s="55"/>
      <c r="AH141" s="55"/>
      <c r="AI141" s="19"/>
      <c r="AJ141" s="19"/>
      <c r="AK141" s="19"/>
      <c r="AL141" s="19"/>
      <c r="AM141" s="21"/>
      <c r="AN141" s="1"/>
      <c r="AO141" s="19"/>
      <c r="AP141" s="19"/>
      <c r="AQ141" s="19"/>
      <c r="AR141" s="2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 t="s">
        <v>119</v>
      </c>
      <c r="B142" s="81">
        <v>245505.24</v>
      </c>
      <c r="C142" s="78">
        <v>28117.940000000002</v>
      </c>
      <c r="D142" s="78">
        <v>84884.4</v>
      </c>
      <c r="E142" s="19">
        <f>Feb!D142</f>
        <v>97426.06</v>
      </c>
      <c r="F142" s="19">
        <f t="shared" si="24"/>
        <v>286164.83999999997</v>
      </c>
      <c r="G142" s="78">
        <v>220878.43</v>
      </c>
      <c r="H142" s="19">
        <f t="shared" si="25"/>
        <v>65286.409999999974</v>
      </c>
      <c r="I142" s="21">
        <f t="shared" si="26"/>
        <v>0.29557621357594743</v>
      </c>
      <c r="J142" s="1"/>
      <c r="K142" s="19">
        <f t="shared" si="27"/>
        <v>273623.18</v>
      </c>
      <c r="L142" s="78">
        <v>214961.90000000002</v>
      </c>
      <c r="M142" s="19">
        <f t="shared" si="28"/>
        <v>58661.27999999997</v>
      </c>
      <c r="N142" s="21">
        <f t="shared" si="29"/>
        <v>0.2728915217068697</v>
      </c>
      <c r="O142" s="1"/>
      <c r="P142" s="1"/>
      <c r="Q142" s="55"/>
      <c r="R142" s="55"/>
      <c r="S142" s="55"/>
      <c r="T142" s="19"/>
      <c r="U142" s="19"/>
      <c r="V142" s="19"/>
      <c r="W142" s="19"/>
      <c r="X142" s="21"/>
      <c r="Y142" s="1"/>
      <c r="Z142" s="19"/>
      <c r="AA142" s="19"/>
      <c r="AB142" s="19"/>
      <c r="AC142" s="21"/>
      <c r="AD142" s="1"/>
      <c r="AE142" s="1"/>
      <c r="AF142" s="56"/>
      <c r="AG142" s="55"/>
      <c r="AH142" s="55"/>
      <c r="AI142" s="19"/>
      <c r="AJ142" s="19"/>
      <c r="AK142" s="19"/>
      <c r="AL142" s="19"/>
      <c r="AM142" s="21"/>
      <c r="AN142" s="1"/>
      <c r="AO142" s="19"/>
      <c r="AP142" s="19"/>
      <c r="AQ142" s="19"/>
      <c r="AR142" s="2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 t="s">
        <v>120</v>
      </c>
      <c r="B143" s="81">
        <v>148141.87</v>
      </c>
      <c r="C143" s="78">
        <v>16636.369999999995</v>
      </c>
      <c r="D143" s="78">
        <v>44844.66</v>
      </c>
      <c r="E143" s="19">
        <f>Feb!D143</f>
        <v>54242.74</v>
      </c>
      <c r="F143" s="19">
        <f t="shared" si="24"/>
        <v>174176.31999999998</v>
      </c>
      <c r="G143" s="78">
        <v>152757.02000000002</v>
      </c>
      <c r="H143" s="19">
        <f t="shared" si="25"/>
        <v>21419.299999999959</v>
      </c>
      <c r="I143" s="21">
        <f t="shared" si="26"/>
        <v>0.14021810585202532</v>
      </c>
      <c r="J143" s="1"/>
      <c r="K143" s="19">
        <f t="shared" si="27"/>
        <v>164778.23999999999</v>
      </c>
      <c r="L143" s="78">
        <v>150259.23000000001</v>
      </c>
      <c r="M143" s="19">
        <f t="shared" si="28"/>
        <v>14519.00999999998</v>
      </c>
      <c r="N143" s="21">
        <f t="shared" si="29"/>
        <v>9.6626410237826921E-2</v>
      </c>
      <c r="O143" s="1"/>
      <c r="P143" s="1"/>
      <c r="Q143" s="55"/>
      <c r="R143" s="55"/>
      <c r="S143" s="55"/>
      <c r="T143" s="19"/>
      <c r="U143" s="19"/>
      <c r="V143" s="19"/>
      <c r="W143" s="19"/>
      <c r="X143" s="21"/>
      <c r="Y143" s="1"/>
      <c r="Z143" s="19"/>
      <c r="AA143" s="19"/>
      <c r="AB143" s="19"/>
      <c r="AC143" s="21"/>
      <c r="AD143" s="1"/>
      <c r="AE143" s="1"/>
      <c r="AF143" s="56"/>
      <c r="AG143" s="55"/>
      <c r="AH143" s="55"/>
      <c r="AI143" s="19"/>
      <c r="AJ143" s="19"/>
      <c r="AK143" s="19"/>
      <c r="AL143" s="19"/>
      <c r="AM143" s="21"/>
      <c r="AN143" s="1"/>
      <c r="AO143" s="19"/>
      <c r="AP143" s="19"/>
      <c r="AQ143" s="19"/>
      <c r="AR143" s="2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 t="s">
        <v>121</v>
      </c>
      <c r="B144" s="81">
        <v>43420.380000000005</v>
      </c>
      <c r="C144" s="78">
        <v>4993.4799999999959</v>
      </c>
      <c r="D144" s="78">
        <v>16979.830000000002</v>
      </c>
      <c r="E144" s="19">
        <f>Feb!D144</f>
        <v>17901.099999999999</v>
      </c>
      <c r="F144" s="19">
        <f t="shared" si="24"/>
        <v>49335.13</v>
      </c>
      <c r="G144" s="78">
        <v>44365.119999999995</v>
      </c>
      <c r="H144" s="19">
        <f t="shared" si="25"/>
        <v>4970.010000000002</v>
      </c>
      <c r="I144" s="21">
        <f t="shared" si="26"/>
        <v>0.11202516751898806</v>
      </c>
      <c r="J144" s="1"/>
      <c r="K144" s="19">
        <f t="shared" si="27"/>
        <v>48413.86</v>
      </c>
      <c r="L144" s="78">
        <v>42841.77</v>
      </c>
      <c r="M144" s="19">
        <f t="shared" si="28"/>
        <v>5572.0900000000038</v>
      </c>
      <c r="N144" s="21">
        <f t="shared" si="29"/>
        <v>0.13006208660379825</v>
      </c>
      <c r="O144" s="1"/>
      <c r="P144" s="1"/>
      <c r="Q144" s="55"/>
      <c r="R144" s="55"/>
      <c r="S144" s="55"/>
      <c r="T144" s="19"/>
      <c r="U144" s="19"/>
      <c r="V144" s="19"/>
      <c r="W144" s="19"/>
      <c r="X144" s="21"/>
      <c r="Y144" s="1"/>
      <c r="Z144" s="19"/>
      <c r="AA144" s="19"/>
      <c r="AB144" s="19"/>
      <c r="AC144" s="21"/>
      <c r="AD144" s="1"/>
      <c r="AE144" s="1"/>
      <c r="AF144" s="56"/>
      <c r="AG144" s="55"/>
      <c r="AH144" s="55"/>
      <c r="AI144" s="19"/>
      <c r="AJ144" s="19"/>
      <c r="AK144" s="19"/>
      <c r="AL144" s="19"/>
      <c r="AM144" s="21"/>
      <c r="AN144" s="1"/>
      <c r="AO144" s="19"/>
      <c r="AP144" s="19"/>
      <c r="AQ144" s="19"/>
      <c r="AR144" s="2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 t="s">
        <v>122</v>
      </c>
      <c r="B145" s="81">
        <v>534913.58000000007</v>
      </c>
      <c r="C145" s="78">
        <v>49482.779999999912</v>
      </c>
      <c r="D145" s="78">
        <v>166676.01</v>
      </c>
      <c r="E145" s="19">
        <f>Feb!D145</f>
        <v>169285.06</v>
      </c>
      <c r="F145" s="19">
        <f t="shared" si="24"/>
        <v>587005.40999999992</v>
      </c>
      <c r="G145" s="78">
        <v>660384.49000000011</v>
      </c>
      <c r="H145" s="19">
        <f t="shared" si="25"/>
        <v>-73379.080000000191</v>
      </c>
      <c r="I145" s="21">
        <f t="shared" si="26"/>
        <v>-0.11111569261719056</v>
      </c>
      <c r="J145" s="1"/>
      <c r="K145" s="19">
        <f t="shared" si="27"/>
        <v>584396.36</v>
      </c>
      <c r="L145" s="78">
        <v>660625.14000000013</v>
      </c>
      <c r="M145" s="19">
        <f t="shared" si="28"/>
        <v>-76228.780000000144</v>
      </c>
      <c r="N145" s="21">
        <f t="shared" si="29"/>
        <v>-0.11538885728750825</v>
      </c>
      <c r="O145" s="1"/>
      <c r="P145" s="1"/>
      <c r="Q145" s="55"/>
      <c r="R145" s="55"/>
      <c r="S145" s="55"/>
      <c r="T145" s="19"/>
      <c r="U145" s="19"/>
      <c r="V145" s="19"/>
      <c r="W145" s="19"/>
      <c r="X145" s="21"/>
      <c r="Y145" s="1"/>
      <c r="Z145" s="19"/>
      <c r="AA145" s="19"/>
      <c r="AB145" s="19"/>
      <c r="AC145" s="21"/>
      <c r="AD145" s="1"/>
      <c r="AE145" s="1"/>
      <c r="AF145" s="56"/>
      <c r="AG145" s="55"/>
      <c r="AH145" s="55"/>
      <c r="AI145" s="19"/>
      <c r="AJ145" s="19"/>
      <c r="AK145" s="19"/>
      <c r="AL145" s="19"/>
      <c r="AM145" s="21"/>
      <c r="AN145" s="1"/>
      <c r="AO145" s="19"/>
      <c r="AP145" s="19"/>
      <c r="AQ145" s="19"/>
      <c r="AR145" s="2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81" t="s">
        <v>128</v>
      </c>
      <c r="C146" s="78" t="s">
        <v>128</v>
      </c>
      <c r="D146" s="78"/>
      <c r="E146" s="19"/>
      <c r="F146" s="19"/>
      <c r="G146" s="78"/>
      <c r="H146" s="19"/>
      <c r="I146" s="21"/>
      <c r="J146" s="1"/>
      <c r="K146" s="19"/>
      <c r="L146" s="78"/>
      <c r="M146" s="19"/>
      <c r="N146" s="21"/>
      <c r="O146" s="1"/>
      <c r="P146" s="1"/>
      <c r="Q146" s="23"/>
      <c r="R146" s="23"/>
      <c r="S146" s="31"/>
      <c r="T146" s="19"/>
      <c r="U146" s="19"/>
      <c r="V146" s="19"/>
      <c r="W146" s="19"/>
      <c r="X146" s="21"/>
      <c r="Y146" s="1"/>
      <c r="Z146" s="19"/>
      <c r="AA146" s="19"/>
      <c r="AB146" s="19"/>
      <c r="AC146" s="21"/>
      <c r="AD146" s="1"/>
      <c r="AE146" s="1"/>
      <c r="AF146" s="22"/>
      <c r="AG146" s="23"/>
      <c r="AH146" s="23"/>
      <c r="AI146" s="19"/>
      <c r="AJ146" s="19"/>
      <c r="AK146" s="19"/>
      <c r="AL146" s="19"/>
      <c r="AM146" s="21"/>
      <c r="AN146" s="1"/>
      <c r="AO146" s="19"/>
      <c r="AP146" s="19"/>
      <c r="AQ146" s="19"/>
      <c r="AR146" s="2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 t="s">
        <v>148</v>
      </c>
      <c r="B147" s="81">
        <v>0</v>
      </c>
      <c r="C147" s="81">
        <v>0</v>
      </c>
      <c r="D147" s="78">
        <v>0</v>
      </c>
      <c r="E147" s="19">
        <f>Feb!D147</f>
        <v>0</v>
      </c>
      <c r="F147" s="19">
        <f>B147+C147-D147+E147</f>
        <v>0</v>
      </c>
      <c r="G147" s="78">
        <v>0</v>
      </c>
      <c r="H147" s="19">
        <f>F147-G147</f>
        <v>0</v>
      </c>
      <c r="I147" s="21" t="str">
        <f>IF(ISERR(+F147/G147-1)," ",+F147/G147-1)</f>
        <v xml:space="preserve"> </v>
      </c>
      <c r="J147" s="1"/>
      <c r="K147" s="19">
        <f>B147+C147</f>
        <v>0</v>
      </c>
      <c r="L147" s="78">
        <v>0</v>
      </c>
      <c r="M147" s="19">
        <f>K147-L147</f>
        <v>0</v>
      </c>
      <c r="N147" s="21" t="str">
        <f>IF(ISERR(+K147/L147-1)," ",+K147/L147-1)</f>
        <v xml:space="preserve"> </v>
      </c>
      <c r="O147" s="1"/>
      <c r="P147" s="1"/>
      <c r="Q147" s="55"/>
      <c r="R147" s="55"/>
      <c r="S147" s="55"/>
      <c r="T147" s="19"/>
      <c r="U147" s="19"/>
      <c r="V147" s="19"/>
      <c r="W147" s="19"/>
      <c r="X147" s="21"/>
      <c r="Y147" s="1"/>
      <c r="Z147" s="19"/>
      <c r="AA147" s="19"/>
      <c r="AB147" s="19"/>
      <c r="AC147" s="21"/>
      <c r="AD147" s="1"/>
      <c r="AE147" s="1"/>
      <c r="AF147" s="56"/>
      <c r="AG147" s="56"/>
      <c r="AH147" s="55"/>
      <c r="AI147" s="19"/>
      <c r="AJ147" s="19"/>
      <c r="AK147" s="19"/>
      <c r="AL147" s="19"/>
      <c r="AM147" s="21"/>
      <c r="AN147" s="1"/>
      <c r="AO147" s="19"/>
      <c r="AP147" s="19"/>
      <c r="AQ147" s="19"/>
      <c r="AR147" s="2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 t="s">
        <v>147</v>
      </c>
      <c r="B148" s="81">
        <v>-462878.05999999994</v>
      </c>
      <c r="C148" s="81">
        <v>380150.60000000021</v>
      </c>
      <c r="D148" s="78">
        <v>703783.66</v>
      </c>
      <c r="E148" s="19">
        <f>Feb!D148</f>
        <v>1543709.56</v>
      </c>
      <c r="F148" s="19">
        <f>B148+C148-D148+E148</f>
        <v>757198.44000000029</v>
      </c>
      <c r="G148" s="78">
        <v>-5312857.87</v>
      </c>
      <c r="H148" s="19">
        <f>F148-G148</f>
        <v>6070056.3100000005</v>
      </c>
      <c r="I148" s="21">
        <f>IF(ISERR(+F148/G148-1)," ",+F148/G148-1)</f>
        <v>-1.1425218702490907</v>
      </c>
      <c r="J148" s="1"/>
      <c r="K148" s="19">
        <f>B148+C148</f>
        <v>-82727.45999999973</v>
      </c>
      <c r="L148" s="78">
        <v>-5530997.4800000004</v>
      </c>
      <c r="M148" s="19">
        <f>K148-L148</f>
        <v>5448270.0200000005</v>
      </c>
      <c r="N148" s="21">
        <f>IF(ISERR(+K148/L148-1)," ",+K148/L148-1)</f>
        <v>-0.9850429402112113</v>
      </c>
      <c r="O148" s="1"/>
      <c r="P148" s="1"/>
      <c r="Q148" s="55"/>
      <c r="R148" s="55"/>
      <c r="S148" s="55"/>
      <c r="T148" s="19"/>
      <c r="U148" s="19"/>
      <c r="V148" s="19"/>
      <c r="W148" s="19"/>
      <c r="X148" s="21"/>
      <c r="Y148" s="1"/>
      <c r="Z148" s="19"/>
      <c r="AA148" s="19"/>
      <c r="AB148" s="19"/>
      <c r="AC148" s="21"/>
      <c r="AD148" s="1"/>
      <c r="AE148" s="1"/>
      <c r="AF148" s="56"/>
      <c r="AG148" s="56"/>
      <c r="AH148" s="55"/>
      <c r="AI148" s="19"/>
      <c r="AJ148" s="19"/>
      <c r="AK148" s="19"/>
      <c r="AL148" s="19"/>
      <c r="AM148" s="21"/>
      <c r="AN148" s="1"/>
      <c r="AO148" s="19"/>
      <c r="AP148" s="19"/>
      <c r="AQ148" s="19"/>
      <c r="AR148" s="2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 t="s">
        <v>124</v>
      </c>
      <c r="B149" s="81">
        <v>1525988575.29</v>
      </c>
      <c r="C149" s="81">
        <v>32860170.670000076</v>
      </c>
      <c r="D149" s="78">
        <v>591203212.34000003</v>
      </c>
      <c r="E149" s="19">
        <f>Feb!D149</f>
        <v>561941515.80999994</v>
      </c>
      <c r="F149" s="19">
        <f>B149+C149-D149+E149</f>
        <v>1529587049.4299998</v>
      </c>
      <c r="G149" s="78">
        <v>1283933008.2699997</v>
      </c>
      <c r="H149" s="19">
        <f>F149-G149</f>
        <v>245654041.16000009</v>
      </c>
      <c r="I149" s="21">
        <f>IF(ISERR(+F149/G149-1)," ",+F149/G149-1)</f>
        <v>0.19132932916102829</v>
      </c>
      <c r="J149" s="1"/>
      <c r="K149" s="19">
        <f>B149+C149</f>
        <v>1558848745.96</v>
      </c>
      <c r="L149" s="78">
        <v>1268210986.9799998</v>
      </c>
      <c r="M149" s="19">
        <f>K149-L149</f>
        <v>290637758.98000026</v>
      </c>
      <c r="N149" s="21">
        <f>IF(ISERR(+K149/L149-1)," ",+K149/L149-1)</f>
        <v>0.2291714564562306</v>
      </c>
      <c r="O149" s="1"/>
      <c r="P149" s="1"/>
      <c r="Q149" s="55"/>
      <c r="R149" s="55"/>
      <c r="S149" s="55"/>
      <c r="T149" s="19"/>
      <c r="U149" s="19"/>
      <c r="V149" s="19"/>
      <c r="W149" s="19"/>
      <c r="X149" s="21"/>
      <c r="Y149" s="1"/>
      <c r="Z149" s="19"/>
      <c r="AA149" s="19"/>
      <c r="AB149" s="19"/>
      <c r="AC149" s="21"/>
      <c r="AD149" s="1"/>
      <c r="AE149" s="1"/>
      <c r="AF149" s="56"/>
      <c r="AG149" s="56"/>
      <c r="AH149" s="55"/>
      <c r="AI149" s="19"/>
      <c r="AJ149" s="19"/>
      <c r="AK149" s="19"/>
      <c r="AL149" s="19"/>
      <c r="AM149" s="21"/>
      <c r="AN149" s="1"/>
      <c r="AO149" s="19"/>
      <c r="AP149" s="19"/>
      <c r="AQ149" s="19"/>
      <c r="AR149" s="2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22" t="s">
        <v>123</v>
      </c>
      <c r="C150" s="23"/>
      <c r="D150" s="23"/>
      <c r="E150" s="19"/>
      <c r="F150" s="19"/>
      <c r="G150" s="19"/>
      <c r="H150" s="19"/>
      <c r="I150" s="21"/>
      <c r="J150" s="1"/>
      <c r="K150" s="19"/>
      <c r="L150" s="19"/>
      <c r="M150" s="19"/>
      <c r="N150" s="21"/>
      <c r="O150" s="1"/>
      <c r="P150" s="1"/>
      <c r="Q150" s="20"/>
      <c r="R150" s="20"/>
      <c r="S150" s="19"/>
      <c r="T150" s="19"/>
      <c r="U150" s="19"/>
      <c r="V150" s="19"/>
      <c r="W150" s="19"/>
      <c r="X150" s="21"/>
      <c r="Y150" s="1"/>
      <c r="Z150" s="19"/>
      <c r="AA150" s="19"/>
      <c r="AB150" s="19"/>
      <c r="AC150" s="21"/>
      <c r="AD150" s="1"/>
      <c r="AE150" s="1"/>
      <c r="AF150" s="22"/>
      <c r="AG150" s="23"/>
      <c r="AH150" s="23"/>
      <c r="AI150" s="19"/>
      <c r="AJ150" s="19"/>
      <c r="AK150" s="19"/>
      <c r="AL150" s="19"/>
      <c r="AM150" s="21"/>
      <c r="AN150" s="1"/>
      <c r="AO150" s="19"/>
      <c r="AP150" s="19"/>
      <c r="AQ150" s="19"/>
      <c r="AR150" s="2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 t="s">
        <v>125</v>
      </c>
      <c r="B151" s="19">
        <f>SUM(B12:B149)</f>
        <v>3183806374.4899998</v>
      </c>
      <c r="C151" s="19">
        <f t="shared" ref="C151:H151" si="30">SUM(C12:C149)</f>
        <v>369996827.66000009</v>
      </c>
      <c r="D151" s="19">
        <f t="shared" si="30"/>
        <v>1359801936.1900003</v>
      </c>
      <c r="E151" s="19">
        <f t="shared" si="30"/>
        <v>1267161875.2400002</v>
      </c>
      <c r="F151" s="19">
        <f t="shared" si="30"/>
        <v>3461163141.1999998</v>
      </c>
      <c r="G151" s="19">
        <f t="shared" si="30"/>
        <v>2823423730.0799999</v>
      </c>
      <c r="H151" s="19">
        <f t="shared" si="30"/>
        <v>637739411.12000036</v>
      </c>
      <c r="I151" s="21">
        <f>IF(ISERR(+F151/G151-1)," ",+F151/G151-1)</f>
        <v>0.22587449567902085</v>
      </c>
      <c r="J151" s="1" t="s">
        <v>123</v>
      </c>
      <c r="K151" s="19">
        <f>SUM(K12:K149)</f>
        <v>3553803202.1500001</v>
      </c>
      <c r="L151" s="19">
        <f>SUM(L12:L149)</f>
        <v>2773153561.8499999</v>
      </c>
      <c r="M151" s="19">
        <f>SUM(M12:M149)</f>
        <v>780649640.30000019</v>
      </c>
      <c r="N151" s="21">
        <f>IF(ISERR(+K151/L151-1)," ",+K151/L151-1)</f>
        <v>0.28150249269976269</v>
      </c>
      <c r="O151" s="1"/>
      <c r="P151" s="1"/>
      <c r="Q151" s="19"/>
      <c r="R151" s="19"/>
      <c r="S151" s="19"/>
      <c r="T151" s="19"/>
      <c r="U151" s="19"/>
      <c r="V151" s="19"/>
      <c r="W151" s="19"/>
      <c r="X151" s="21"/>
      <c r="Y151" s="1"/>
      <c r="Z151" s="19"/>
      <c r="AA151" s="19"/>
      <c r="AB151" s="19"/>
      <c r="AC151" s="21"/>
      <c r="AD151" s="1"/>
      <c r="AE151" s="1"/>
      <c r="AF151" s="19"/>
      <c r="AG151" s="19"/>
      <c r="AH151" s="19"/>
      <c r="AI151" s="19"/>
      <c r="AJ151" s="19"/>
      <c r="AK151" s="19"/>
      <c r="AL151" s="19"/>
      <c r="AM151" s="21"/>
      <c r="AN151" s="1"/>
      <c r="AO151" s="19"/>
      <c r="AP151" s="19"/>
      <c r="AQ151" s="19"/>
      <c r="AR151" s="2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 t="s">
        <v>126</v>
      </c>
      <c r="B152" s="19">
        <f t="shared" ref="B152:H152" si="31">B149</f>
        <v>1525988575.29</v>
      </c>
      <c r="C152" s="19">
        <f t="shared" si="31"/>
        <v>32860170.670000076</v>
      </c>
      <c r="D152" s="19">
        <f t="shared" si="31"/>
        <v>591203212.34000003</v>
      </c>
      <c r="E152" s="19">
        <f t="shared" si="31"/>
        <v>561941515.80999994</v>
      </c>
      <c r="F152" s="19">
        <f t="shared" si="31"/>
        <v>1529587049.4299998</v>
      </c>
      <c r="G152" s="19">
        <f t="shared" si="31"/>
        <v>1283933008.2699997</v>
      </c>
      <c r="H152" s="19">
        <f t="shared" si="31"/>
        <v>245654041.16000009</v>
      </c>
      <c r="I152" s="21">
        <f>IF(ISERR(+F152/G152-1)," ",+F152/G152-1)</f>
        <v>0.19132932916102829</v>
      </c>
      <c r="J152" s="1" t="s">
        <v>123</v>
      </c>
      <c r="K152" s="19">
        <f>K149</f>
        <v>1558848745.96</v>
      </c>
      <c r="L152" s="19">
        <f>L149</f>
        <v>1268210986.9799998</v>
      </c>
      <c r="M152" s="19">
        <f>M149</f>
        <v>290637758.98000026</v>
      </c>
      <c r="N152" s="21">
        <f>K152/L152-1</f>
        <v>0.2291714564562306</v>
      </c>
      <c r="O152" s="1"/>
      <c r="P152" s="1"/>
      <c r="Q152" s="19"/>
      <c r="R152" s="19"/>
      <c r="S152" s="19"/>
      <c r="T152" s="19"/>
      <c r="U152" s="19"/>
      <c r="V152" s="19"/>
      <c r="W152" s="19"/>
      <c r="X152" s="21"/>
      <c r="Y152" s="1"/>
      <c r="Z152" s="19"/>
      <c r="AA152" s="19"/>
      <c r="AB152" s="19"/>
      <c r="AC152" s="21"/>
      <c r="AD152" s="1"/>
      <c r="AE152" s="1"/>
      <c r="AF152" s="19"/>
      <c r="AG152" s="19"/>
      <c r="AH152" s="19"/>
      <c r="AI152" s="19"/>
      <c r="AJ152" s="19"/>
      <c r="AK152" s="19"/>
      <c r="AL152" s="19"/>
      <c r="AM152" s="21"/>
      <c r="AN152" s="1"/>
      <c r="AO152" s="19"/>
      <c r="AP152" s="19"/>
      <c r="AQ152" s="19"/>
      <c r="AR152" s="2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 t="s">
        <v>127</v>
      </c>
      <c r="B153" s="19">
        <f t="shared" ref="B153:H153" si="32">SUM(B12:B148)</f>
        <v>1657817799.1999998</v>
      </c>
      <c r="C153" s="19">
        <f t="shared" si="32"/>
        <v>337136656.99000001</v>
      </c>
      <c r="D153" s="19">
        <f t="shared" si="32"/>
        <v>768598723.85000026</v>
      </c>
      <c r="E153" s="19">
        <f t="shared" si="32"/>
        <v>705220359.43000019</v>
      </c>
      <c r="F153" s="19">
        <f t="shared" si="32"/>
        <v>1931576091.77</v>
      </c>
      <c r="G153" s="19">
        <f t="shared" si="32"/>
        <v>1539490721.8099999</v>
      </c>
      <c r="H153" s="19">
        <f t="shared" si="32"/>
        <v>392085369.96000028</v>
      </c>
      <c r="I153" s="21">
        <f>IF(ISERR(+F153/G153-1)," ",+F153/G153-1)</f>
        <v>0.25468511398303195</v>
      </c>
      <c r="J153" s="1" t="s">
        <v>123</v>
      </c>
      <c r="K153" s="19">
        <f>SUM(K12:K148)</f>
        <v>1994954456.1900001</v>
      </c>
      <c r="L153" s="19">
        <f>SUM(L12:L148)</f>
        <v>1504942574.8700001</v>
      </c>
      <c r="M153" s="19">
        <f>SUM(M12:M148)</f>
        <v>490011881.31999999</v>
      </c>
      <c r="N153" s="21">
        <f>K153/L153-1</f>
        <v>0.32560171364832846</v>
      </c>
      <c r="O153" s="1"/>
      <c r="P153" s="1"/>
      <c r="Q153" s="19"/>
      <c r="R153" s="19"/>
      <c r="S153" s="19"/>
      <c r="T153" s="19"/>
      <c r="U153" s="19"/>
      <c r="V153" s="19"/>
      <c r="W153" s="19"/>
      <c r="X153" s="21"/>
      <c r="Y153" s="1"/>
      <c r="Z153" s="19"/>
      <c r="AA153" s="19"/>
      <c r="AB153" s="19"/>
      <c r="AC153" s="21"/>
      <c r="AD153" s="1"/>
      <c r="AE153" s="1"/>
      <c r="AF153" s="19"/>
      <c r="AG153" s="19"/>
      <c r="AH153" s="19"/>
      <c r="AI153" s="19"/>
      <c r="AJ153" s="19"/>
      <c r="AK153" s="19"/>
      <c r="AL153" s="19"/>
      <c r="AM153" s="21"/>
      <c r="AN153" s="1"/>
      <c r="AO153" s="19"/>
      <c r="AP153" s="19"/>
      <c r="AQ153" s="19"/>
      <c r="AR153" s="2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 t="s">
        <v>123</v>
      </c>
      <c r="B154" s="1" t="s">
        <v>123</v>
      </c>
      <c r="C154" s="1"/>
      <c r="D154" s="1" t="s">
        <v>123</v>
      </c>
      <c r="E154" s="1" t="s">
        <v>123</v>
      </c>
      <c r="F154" s="1" t="s">
        <v>128</v>
      </c>
      <c r="G154" s="1"/>
      <c r="H154" s="1" t="s">
        <v>128</v>
      </c>
      <c r="I154" s="21" t="s">
        <v>123</v>
      </c>
      <c r="J154" s="1" t="s">
        <v>123</v>
      </c>
      <c r="K154" s="1" t="s">
        <v>128</v>
      </c>
      <c r="L154" s="1" t="s">
        <v>128</v>
      </c>
      <c r="M154" s="1" t="s">
        <v>128</v>
      </c>
      <c r="N154" s="21" t="s">
        <v>123</v>
      </c>
      <c r="O154" s="1"/>
      <c r="P154" s="1"/>
      <c r="Q154" s="1"/>
      <c r="R154" s="1"/>
      <c r="S154" s="1"/>
      <c r="T154" s="1"/>
      <c r="U154" s="1"/>
      <c r="V154" s="1"/>
      <c r="W154" s="1"/>
      <c r="X154" s="21"/>
      <c r="Y154" s="1"/>
      <c r="Z154" s="1"/>
      <c r="AA154" s="1"/>
      <c r="AB154" s="1"/>
      <c r="AC154" s="21"/>
      <c r="AD154" s="1"/>
      <c r="AE154" s="1"/>
      <c r="AF154" s="1"/>
      <c r="AG154" s="1"/>
      <c r="AH154" s="1"/>
      <c r="AI154" s="1"/>
      <c r="AJ154" s="1"/>
      <c r="AK154" s="1"/>
      <c r="AL154" s="1"/>
      <c r="AM154" s="21"/>
      <c r="AN154" s="1"/>
      <c r="AO154" s="1"/>
      <c r="AP154" s="1"/>
      <c r="AQ154" s="1"/>
      <c r="AR154" s="2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2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</sheetData>
  <mergeCells count="4">
    <mergeCell ref="A2:N2"/>
    <mergeCell ref="A3:N3"/>
    <mergeCell ref="A4:N4"/>
    <mergeCell ref="A5:N5"/>
  </mergeCells>
  <pageMargins left="0.41" right="0.17" top="0.5" bottom="0.47" header="0.24" footer="0.24"/>
  <pageSetup paperSize="5" scale="60" orientation="landscape" r:id="rId1"/>
  <headerFooter alignWithMargins="0">
    <oddHeader>&amp;L&amp;D
&amp;T</oddHeader>
    <oddFooter>&amp;L&amp;Z&amp;F&amp;R&amp;P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IV205"/>
  <sheetViews>
    <sheetView zoomScale="75" workbookViewId="0">
      <pane xSplit="1" ySplit="9" topLeftCell="E25" activePane="bottomRight" state="frozen"/>
      <selection activeCell="B163" sqref="B163"/>
      <selection pane="topRight" activeCell="B163" sqref="B163"/>
      <selection pane="bottomLeft" activeCell="B163" sqref="B163"/>
      <selection pane="bottomRight" activeCell="N37" sqref="N37"/>
    </sheetView>
  </sheetViews>
  <sheetFormatPr defaultColWidth="9.6640625" defaultRowHeight="15"/>
  <cols>
    <col min="1" max="1" width="14.88671875" style="8" customWidth="1"/>
    <col min="2" max="2" width="16.44140625" style="8" customWidth="1"/>
    <col min="3" max="3" width="15.44140625" style="8" customWidth="1"/>
    <col min="4" max="4" width="16.44140625" style="8" customWidth="1"/>
    <col min="5" max="5" width="15.6640625" style="8" customWidth="1"/>
    <col min="6" max="7" width="15.88671875" style="8" customWidth="1"/>
    <col min="8" max="8" width="15.33203125" style="8" bestFit="1" customWidth="1"/>
    <col min="9" max="10" width="15.88671875" style="8" customWidth="1"/>
    <col min="11" max="11" width="16.33203125" style="8" customWidth="1"/>
    <col min="12" max="12" width="16.109375" style="8" customWidth="1"/>
    <col min="13" max="13" width="16.5546875" style="8" customWidth="1"/>
    <col min="14" max="14" width="18.88671875" style="8" bestFit="1" customWidth="1"/>
    <col min="15" max="15" width="4.6640625" style="8" customWidth="1"/>
    <col min="16" max="16" width="9.6640625" style="8" customWidth="1"/>
    <col min="17" max="17" width="20.6640625" style="8" customWidth="1"/>
    <col min="18" max="16384" width="9.6640625" style="8"/>
  </cols>
  <sheetData>
    <row r="1" spans="1:25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138</v>
      </c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84" t="str">
        <f>Jan!A2:N2</f>
        <v>DEPARTMENT OF TAXATION &amp; FINANCE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84" t="str">
        <f>Jan!A3:N3</f>
        <v>OFFICE OF PROCESSING AND TAXPAYER SERVICES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84" t="s">
        <v>144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84" t="s">
        <v>137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 thickBot="1">
      <c r="A6" s="85" t="str">
        <f>CONCATENATE("QUARTER ENDED MARCH ",Setup!B2)</f>
        <v>QUARTER ENDED MARCH 2022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thickTop="1">
      <c r="A7" s="10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7" customFormat="1" ht="15.75">
      <c r="A8" s="12"/>
      <c r="B8" s="16" t="str">
        <f>CONCATENATE("JANUARY ",Setup!C2)</f>
        <v>JANUARY 22</v>
      </c>
      <c r="C8" s="16" t="str">
        <f>CONCATENATE("FEBRUARY ",Setup!C2)</f>
        <v>FEBRUARY 22</v>
      </c>
      <c r="D8" s="16" t="str">
        <f>CONCATENATE("MARCH ",Setup!C2)</f>
        <v>MARCH 22</v>
      </c>
      <c r="E8" s="16" t="str">
        <f>CONCATENATE("JAN-MAR ",Setup!C2)</f>
        <v>JAN-MAR 22</v>
      </c>
      <c r="F8" s="16" t="str">
        <f>CONCATENATE("JAN-MAR ",Setup!D2)</f>
        <v>JAN-MAR 21</v>
      </c>
      <c r="G8" s="16" t="str">
        <f>CONCATENATE("+ DEC ",Setup!D2," EFT")</f>
        <v>+ DEC 21 EFT</v>
      </c>
      <c r="H8" s="16" t="str">
        <f>CONCATENATE("- MAR ",Setup!C2," EFT")</f>
        <v>- MAR 22 EFT</v>
      </c>
      <c r="I8" s="16" t="str">
        <f>E8</f>
        <v>JAN-MAR 22</v>
      </c>
      <c r="J8" s="16" t="str">
        <f>F8</f>
        <v>JAN-MAR 21</v>
      </c>
      <c r="K8" s="13" t="str">
        <f>CONCATENATE("CUMULATIVE ",Setup!C2)</f>
        <v>CUMULATIVE 22</v>
      </c>
      <c r="L8" s="13" t="str">
        <f>CONCATENATE("CUMULATIVE ",Setup!D2)</f>
        <v>CUMULATIVE 21</v>
      </c>
      <c r="M8" s="13" t="str">
        <f>K8</f>
        <v>CUMULATIVE 22</v>
      </c>
      <c r="N8" s="13" t="str">
        <f>L8</f>
        <v>CUMULATIVE 21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.75">
      <c r="A9" s="6"/>
      <c r="B9" s="6"/>
      <c r="C9" s="6"/>
      <c r="D9" s="6"/>
      <c r="E9" s="28" t="s">
        <v>134</v>
      </c>
      <c r="F9" s="28" t="s">
        <v>134</v>
      </c>
      <c r="G9" s="6"/>
      <c r="H9" s="6"/>
      <c r="I9" s="28" t="s">
        <v>136</v>
      </c>
      <c r="J9" s="28" t="s">
        <v>136</v>
      </c>
      <c r="K9" s="28" t="s">
        <v>134</v>
      </c>
      <c r="L9" s="28" t="s">
        <v>134</v>
      </c>
      <c r="M9" s="28" t="s">
        <v>136</v>
      </c>
      <c r="N9" s="28" t="s">
        <v>136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6" t="s">
        <v>0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1" t="s">
        <v>123</v>
      </c>
      <c r="H11" s="1" t="s">
        <v>123</v>
      </c>
      <c r="I11" s="1" t="s">
        <v>123</v>
      </c>
      <c r="J11" s="1" t="s">
        <v>123</v>
      </c>
      <c r="K11" s="1" t="s">
        <v>123</v>
      </c>
      <c r="L11" s="1" t="s">
        <v>123</v>
      </c>
      <c r="M11" s="1" t="s">
        <v>123</v>
      </c>
      <c r="N11" s="1" t="s">
        <v>123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>
      <c r="A12" s="1" t="s">
        <v>1</v>
      </c>
      <c r="B12" s="1">
        <f>Jan!K12</f>
        <v>0</v>
      </c>
      <c r="C12" s="1">
        <f>Feb!K12</f>
        <v>0</v>
      </c>
      <c r="D12" s="1">
        <f>Mar!K12</f>
        <v>0</v>
      </c>
      <c r="E12" s="1">
        <f t="shared" ref="E12:E60" si="0">B12+C12+D12</f>
        <v>0</v>
      </c>
      <c r="F12" s="1">
        <f>Jan!L12+Feb!L12+Mar!L12</f>
        <v>0</v>
      </c>
      <c r="G12" s="1">
        <f>Jan!E12</f>
        <v>0</v>
      </c>
      <c r="H12" s="1">
        <f>Mar!D12</f>
        <v>0</v>
      </c>
      <c r="I12" s="1">
        <f t="shared" ref="I12:I60" si="1">B12+C12+D12+G12-H12</f>
        <v>0</v>
      </c>
      <c r="J12" s="1">
        <f>Jan!G12+Feb!G12+Mar!G12</f>
        <v>0</v>
      </c>
      <c r="K12" s="1">
        <f t="shared" ref="K12:K60" si="2">E12</f>
        <v>0</v>
      </c>
      <c r="L12" s="1">
        <f t="shared" ref="L12:L60" si="3">F12</f>
        <v>0</v>
      </c>
      <c r="M12" s="1">
        <f t="shared" ref="M12:M60" si="4">I12</f>
        <v>0</v>
      </c>
      <c r="N12" s="1">
        <f t="shared" ref="N12:N60" si="5">J12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>
      <c r="A13" s="1" t="s">
        <v>2</v>
      </c>
      <c r="B13" s="1">
        <f>Jan!K13</f>
        <v>922073.71</v>
      </c>
      <c r="C13" s="1">
        <f>Feb!K13</f>
        <v>802710.14</v>
      </c>
      <c r="D13" s="1">
        <f>Mar!K13</f>
        <v>993852.1399999999</v>
      </c>
      <c r="E13" s="1">
        <f t="shared" si="0"/>
        <v>2718635.99</v>
      </c>
      <c r="F13" s="1">
        <f>Jan!L13+Feb!L13+Mar!L13</f>
        <v>2452537.0300000003</v>
      </c>
      <c r="G13" s="1">
        <f>Jan!E13</f>
        <v>419419.81</v>
      </c>
      <c r="H13" s="1">
        <f>Mar!D13</f>
        <v>437041.26</v>
      </c>
      <c r="I13" s="1">
        <f t="shared" si="1"/>
        <v>2701014.54</v>
      </c>
      <c r="J13" s="1">
        <f>Jan!G13+Feb!G13+Mar!G13</f>
        <v>2469343.0700000003</v>
      </c>
      <c r="K13" s="1">
        <f t="shared" si="2"/>
        <v>2718635.99</v>
      </c>
      <c r="L13" s="1">
        <f t="shared" si="3"/>
        <v>2452537.0300000003</v>
      </c>
      <c r="M13" s="1">
        <f t="shared" si="4"/>
        <v>2701014.54</v>
      </c>
      <c r="N13" s="1">
        <f t="shared" si="5"/>
        <v>2469343.0700000003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>
      <c r="A14" s="1" t="s">
        <v>3</v>
      </c>
      <c r="B14" s="1">
        <f>Jan!K14</f>
        <v>0</v>
      </c>
      <c r="C14" s="1">
        <f>Feb!K14</f>
        <v>0</v>
      </c>
      <c r="D14" s="1">
        <f>Mar!K14</f>
        <v>0</v>
      </c>
      <c r="E14" s="1">
        <f t="shared" si="0"/>
        <v>0</v>
      </c>
      <c r="F14" s="1">
        <f>Jan!L14+Feb!L14+Mar!L14</f>
        <v>0</v>
      </c>
      <c r="G14" s="1">
        <f>Jan!E14</f>
        <v>0</v>
      </c>
      <c r="H14" s="1">
        <f>Mar!D14</f>
        <v>0</v>
      </c>
      <c r="I14" s="1">
        <f t="shared" si="1"/>
        <v>0</v>
      </c>
      <c r="J14" s="1">
        <f>Jan!G14+Feb!G14+Mar!G14</f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f t="shared" si="5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1" t="s">
        <v>4</v>
      </c>
      <c r="B15" s="1">
        <f>Jan!K15</f>
        <v>0</v>
      </c>
      <c r="C15" s="1">
        <f>Feb!K15</f>
        <v>0</v>
      </c>
      <c r="D15" s="1">
        <f>Mar!K15</f>
        <v>0</v>
      </c>
      <c r="E15" s="1">
        <f t="shared" si="0"/>
        <v>0</v>
      </c>
      <c r="F15" s="1">
        <f>Jan!L15+Feb!L15+Mar!L15</f>
        <v>0</v>
      </c>
      <c r="G15" s="1">
        <f>Jan!E15</f>
        <v>0</v>
      </c>
      <c r="H15" s="1">
        <f>Mar!D15</f>
        <v>0</v>
      </c>
      <c r="I15" s="1">
        <f t="shared" si="1"/>
        <v>0</v>
      </c>
      <c r="J15" s="1">
        <f>Jan!G15+Feb!G15+Mar!G15</f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1" t="s">
        <v>5</v>
      </c>
      <c r="B16" s="1">
        <f>Jan!K16</f>
        <v>0</v>
      </c>
      <c r="C16" s="1">
        <f>Feb!K16</f>
        <v>0.04</v>
      </c>
      <c r="D16" s="1">
        <f>Mar!K16</f>
        <v>0.04</v>
      </c>
      <c r="E16" s="1">
        <f t="shared" si="0"/>
        <v>0.08</v>
      </c>
      <c r="F16" s="1">
        <f>Jan!L16+Feb!L16+Mar!L16</f>
        <v>22.740000000000002</v>
      </c>
      <c r="G16" s="1">
        <f>Jan!E16</f>
        <v>0</v>
      </c>
      <c r="H16" s="1">
        <f>Mar!D16</f>
        <v>0</v>
      </c>
      <c r="I16" s="1">
        <f t="shared" si="1"/>
        <v>0.08</v>
      </c>
      <c r="J16" s="1">
        <f>Jan!G16+Feb!G16+Mar!G16</f>
        <v>22.740000000000002</v>
      </c>
      <c r="K16" s="1">
        <f t="shared" si="2"/>
        <v>0.08</v>
      </c>
      <c r="L16" s="1">
        <f t="shared" si="3"/>
        <v>22.740000000000002</v>
      </c>
      <c r="M16" s="1">
        <f t="shared" si="4"/>
        <v>0.08</v>
      </c>
      <c r="N16" s="1">
        <f t="shared" si="5"/>
        <v>22.740000000000002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>
      <c r="A17" s="1" t="s">
        <v>6</v>
      </c>
      <c r="B17" s="1">
        <f>Jan!K17</f>
        <v>5.46</v>
      </c>
      <c r="C17" s="1">
        <f>Feb!K17</f>
        <v>18759.329999999998</v>
      </c>
      <c r="D17" s="1">
        <f>Mar!K17</f>
        <v>-68.709999999999994</v>
      </c>
      <c r="E17" s="1">
        <f t="shared" si="0"/>
        <v>18696.079999999998</v>
      </c>
      <c r="F17" s="1">
        <f>Jan!L17+Feb!L17+Mar!L17</f>
        <v>322.50000000000006</v>
      </c>
      <c r="G17" s="1">
        <f>Jan!E17</f>
        <v>0</v>
      </c>
      <c r="H17" s="1">
        <f>Mar!D17</f>
        <v>0</v>
      </c>
      <c r="I17" s="1">
        <f t="shared" si="1"/>
        <v>18696.079999999998</v>
      </c>
      <c r="J17" s="1">
        <f>Jan!G17+Feb!G17+Mar!G17</f>
        <v>322.50000000000006</v>
      </c>
      <c r="K17" s="1">
        <f t="shared" si="2"/>
        <v>18696.079999999998</v>
      </c>
      <c r="L17" s="1">
        <f t="shared" si="3"/>
        <v>322.50000000000006</v>
      </c>
      <c r="M17" s="1">
        <f t="shared" si="4"/>
        <v>18696.079999999998</v>
      </c>
      <c r="N17" s="1">
        <f t="shared" si="5"/>
        <v>322.50000000000006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>
      <c r="A18" s="1" t="s">
        <v>7</v>
      </c>
      <c r="B18" s="1">
        <f>Jan!K18</f>
        <v>0</v>
      </c>
      <c r="C18" s="1">
        <f>Feb!K18</f>
        <v>0</v>
      </c>
      <c r="D18" s="1">
        <f>Mar!K18</f>
        <v>0</v>
      </c>
      <c r="E18" s="1">
        <f t="shared" si="0"/>
        <v>0</v>
      </c>
      <c r="F18" s="1">
        <f>Jan!L18+Feb!L18+Mar!L18</f>
        <v>0</v>
      </c>
      <c r="G18" s="1">
        <f>Jan!E18</f>
        <v>0</v>
      </c>
      <c r="H18" s="1">
        <f>Mar!D18</f>
        <v>0</v>
      </c>
      <c r="I18" s="1">
        <f t="shared" si="1"/>
        <v>0</v>
      </c>
      <c r="J18" s="1">
        <f>Jan!G18+Feb!G18+Mar!G18</f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f t="shared" si="5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1" t="s">
        <v>8</v>
      </c>
      <c r="B19" s="1">
        <f>Jan!K19</f>
        <v>0</v>
      </c>
      <c r="C19" s="1">
        <f>Feb!K19</f>
        <v>0</v>
      </c>
      <c r="D19" s="1">
        <f>Mar!K19</f>
        <v>0</v>
      </c>
      <c r="E19" s="1">
        <f t="shared" si="0"/>
        <v>0</v>
      </c>
      <c r="F19" s="1">
        <f>Jan!L19+Feb!L19+Mar!L19</f>
        <v>0</v>
      </c>
      <c r="G19" s="1">
        <f>Jan!E19</f>
        <v>0</v>
      </c>
      <c r="H19" s="1">
        <f>Mar!D19</f>
        <v>0</v>
      </c>
      <c r="I19" s="1">
        <f t="shared" si="1"/>
        <v>0</v>
      </c>
      <c r="J19" s="1">
        <f>Jan!G19+Feb!G19+Mar!G19</f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f t="shared" si="5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1" t="s">
        <v>9</v>
      </c>
      <c r="B20" s="1">
        <f>Jan!K20</f>
        <v>0</v>
      </c>
      <c r="C20" s="1">
        <f>Feb!K20</f>
        <v>0.1</v>
      </c>
      <c r="D20" s="1">
        <f>Mar!K20</f>
        <v>998.42000000000007</v>
      </c>
      <c r="E20" s="1">
        <f t="shared" si="0"/>
        <v>998.5200000000001</v>
      </c>
      <c r="F20" s="1">
        <f>Jan!L20+Feb!L20+Mar!L20</f>
        <v>503.94</v>
      </c>
      <c r="G20" s="1">
        <f>Jan!E20</f>
        <v>0</v>
      </c>
      <c r="H20" s="1">
        <f>Mar!D20</f>
        <v>0</v>
      </c>
      <c r="I20" s="1">
        <f t="shared" si="1"/>
        <v>998.5200000000001</v>
      </c>
      <c r="J20" s="1">
        <f>Jan!G20+Feb!G20+Mar!G20</f>
        <v>503.94</v>
      </c>
      <c r="K20" s="1">
        <f t="shared" si="2"/>
        <v>998.5200000000001</v>
      </c>
      <c r="L20" s="1">
        <f t="shared" si="3"/>
        <v>503.94</v>
      </c>
      <c r="M20" s="1">
        <f t="shared" si="4"/>
        <v>998.5200000000001</v>
      </c>
      <c r="N20" s="1">
        <f t="shared" si="5"/>
        <v>503.94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1" t="s">
        <v>10</v>
      </c>
      <c r="B21" s="1">
        <f>Jan!K21</f>
        <v>0</v>
      </c>
      <c r="C21" s="1">
        <f>Feb!K21</f>
        <v>110.56</v>
      </c>
      <c r="D21" s="1">
        <f>Mar!K21</f>
        <v>19.25</v>
      </c>
      <c r="E21" s="1">
        <f t="shared" si="0"/>
        <v>129.81</v>
      </c>
      <c r="F21" s="1">
        <f>Jan!L21+Feb!L21+Mar!L21</f>
        <v>8.7700000000000014</v>
      </c>
      <c r="G21" s="1">
        <f>Jan!E21</f>
        <v>0</v>
      </c>
      <c r="H21" s="1">
        <f>Mar!D21</f>
        <v>0</v>
      </c>
      <c r="I21" s="1">
        <f t="shared" si="1"/>
        <v>129.81</v>
      </c>
      <c r="J21" s="1">
        <f>Jan!G21+Feb!G21+Mar!G21</f>
        <v>8.7700000000000014</v>
      </c>
      <c r="K21" s="1">
        <f t="shared" si="2"/>
        <v>129.81</v>
      </c>
      <c r="L21" s="1">
        <f t="shared" si="3"/>
        <v>8.7700000000000014</v>
      </c>
      <c r="M21" s="1">
        <f t="shared" si="4"/>
        <v>129.81</v>
      </c>
      <c r="N21" s="1">
        <f t="shared" si="5"/>
        <v>8.7700000000000014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>
      <c r="A22" s="1" t="s">
        <v>11</v>
      </c>
      <c r="B22" s="1">
        <f>Jan!K22</f>
        <v>0</v>
      </c>
      <c r="C22" s="1">
        <f>Feb!K22</f>
        <v>0</v>
      </c>
      <c r="D22" s="1">
        <f>Mar!K22</f>
        <v>0</v>
      </c>
      <c r="E22" s="1">
        <f t="shared" si="0"/>
        <v>0</v>
      </c>
      <c r="F22" s="1">
        <f>Jan!L22+Feb!L22+Mar!L22</f>
        <v>0</v>
      </c>
      <c r="G22" s="1">
        <f>Jan!E22</f>
        <v>0</v>
      </c>
      <c r="H22" s="1">
        <f>Mar!D22</f>
        <v>0</v>
      </c>
      <c r="I22" s="1">
        <f t="shared" si="1"/>
        <v>0</v>
      </c>
      <c r="J22" s="1">
        <f>Jan!G22+Feb!G22+Mar!G22</f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A23" s="1" t="s">
        <v>12</v>
      </c>
      <c r="B23" s="1">
        <f>Jan!K23</f>
        <v>330375.59999999998</v>
      </c>
      <c r="C23" s="1">
        <f>Feb!K23</f>
        <v>273026.31999999995</v>
      </c>
      <c r="D23" s="1">
        <f>Mar!K23</f>
        <v>389914.01</v>
      </c>
      <c r="E23" s="1">
        <f t="shared" si="0"/>
        <v>993315.92999999993</v>
      </c>
      <c r="F23" s="1">
        <f>Jan!L23+Feb!L23+Mar!L23</f>
        <v>887203.94</v>
      </c>
      <c r="G23" s="1">
        <f>Jan!E23</f>
        <v>146686.9</v>
      </c>
      <c r="H23" s="1">
        <f>Mar!D23</f>
        <v>157416.73000000001</v>
      </c>
      <c r="I23" s="1">
        <f t="shared" si="1"/>
        <v>982586.09999999986</v>
      </c>
      <c r="J23" s="1">
        <f>Jan!G23+Feb!G23+Mar!G23</f>
        <v>890335.64</v>
      </c>
      <c r="K23" s="1">
        <f t="shared" si="2"/>
        <v>993315.92999999993</v>
      </c>
      <c r="L23" s="1">
        <f t="shared" si="3"/>
        <v>887203.94</v>
      </c>
      <c r="M23" s="1">
        <f t="shared" si="4"/>
        <v>982586.09999999986</v>
      </c>
      <c r="N23" s="1">
        <f t="shared" si="5"/>
        <v>890335.64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>
      <c r="A24" s="1" t="s">
        <v>13</v>
      </c>
      <c r="B24" s="1">
        <f>Jan!K24</f>
        <v>376414.41</v>
      </c>
      <c r="C24" s="1">
        <f>Feb!K24</f>
        <v>315524.50999999995</v>
      </c>
      <c r="D24" s="1">
        <f>Mar!K24</f>
        <v>380204.93</v>
      </c>
      <c r="E24" s="1">
        <f t="shared" si="0"/>
        <v>1072143.8499999999</v>
      </c>
      <c r="F24" s="1">
        <f>Jan!L24+Feb!L24+Mar!L24</f>
        <v>1024806.0800000001</v>
      </c>
      <c r="G24" s="1">
        <f>Jan!E24</f>
        <v>174584.76</v>
      </c>
      <c r="H24" s="1">
        <f>Mar!D24</f>
        <v>190173.81</v>
      </c>
      <c r="I24" s="1">
        <f t="shared" si="1"/>
        <v>1056554.7999999998</v>
      </c>
      <c r="J24" s="1">
        <f>Jan!G24+Feb!G24+Mar!G24</f>
        <v>1018894.2000000002</v>
      </c>
      <c r="K24" s="1">
        <f t="shared" si="2"/>
        <v>1072143.8499999999</v>
      </c>
      <c r="L24" s="1">
        <f t="shared" si="3"/>
        <v>1024806.0800000001</v>
      </c>
      <c r="M24" s="1">
        <f t="shared" si="4"/>
        <v>1056554.7999999998</v>
      </c>
      <c r="N24" s="1">
        <f t="shared" si="5"/>
        <v>1018894.2000000002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>
      <c r="A25" s="1" t="s">
        <v>14</v>
      </c>
      <c r="B25" s="1">
        <f>Jan!K25</f>
        <v>126.36</v>
      </c>
      <c r="C25" s="1">
        <f>Feb!K25</f>
        <v>160.94999999999999</v>
      </c>
      <c r="D25" s="1">
        <f>Mar!K25</f>
        <v>97.23</v>
      </c>
      <c r="E25" s="1">
        <f t="shared" si="0"/>
        <v>384.54</v>
      </c>
      <c r="F25" s="1">
        <f>Jan!L25+Feb!L25+Mar!L25</f>
        <v>417.95000000000005</v>
      </c>
      <c r="G25" s="1">
        <f>Jan!E25</f>
        <v>0</v>
      </c>
      <c r="H25" s="1">
        <f>Mar!D25</f>
        <v>0</v>
      </c>
      <c r="I25" s="1">
        <f t="shared" si="1"/>
        <v>384.54</v>
      </c>
      <c r="J25" s="1">
        <f>Jan!G25+Feb!G25+Mar!G25</f>
        <v>417.95000000000005</v>
      </c>
      <c r="K25" s="1">
        <f t="shared" si="2"/>
        <v>384.54</v>
      </c>
      <c r="L25" s="1">
        <f t="shared" si="3"/>
        <v>417.95000000000005</v>
      </c>
      <c r="M25" s="1">
        <f t="shared" si="4"/>
        <v>384.54</v>
      </c>
      <c r="N25" s="1">
        <f t="shared" si="5"/>
        <v>417.95000000000005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 t="s">
        <v>15</v>
      </c>
      <c r="B26" s="1">
        <f>Jan!K26</f>
        <v>992225.47</v>
      </c>
      <c r="C26" s="1">
        <f>Feb!K26</f>
        <v>845226.48</v>
      </c>
      <c r="D26" s="1">
        <f>Mar!K26</f>
        <v>1430892.75</v>
      </c>
      <c r="E26" s="1">
        <f t="shared" si="0"/>
        <v>3268344.7</v>
      </c>
      <c r="F26" s="1">
        <f>Jan!L26+Feb!L26+Mar!L26</f>
        <v>2541110.87</v>
      </c>
      <c r="G26" s="1">
        <f>Jan!E26</f>
        <v>463210.84</v>
      </c>
      <c r="H26" s="1">
        <f>Mar!D26</f>
        <v>481168.22</v>
      </c>
      <c r="I26" s="1">
        <f t="shared" si="1"/>
        <v>3250387.3200000003</v>
      </c>
      <c r="J26" s="1">
        <f>Jan!G26+Feb!G26+Mar!G26</f>
        <v>2548866.56</v>
      </c>
      <c r="K26" s="1">
        <f t="shared" si="2"/>
        <v>3268344.7</v>
      </c>
      <c r="L26" s="1">
        <f t="shared" si="3"/>
        <v>2541110.87</v>
      </c>
      <c r="M26" s="1">
        <f t="shared" si="4"/>
        <v>3250387.3200000003</v>
      </c>
      <c r="N26" s="1">
        <f t="shared" si="5"/>
        <v>2548866.56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1" t="s">
        <v>16</v>
      </c>
      <c r="B27" s="1">
        <f>Jan!K27</f>
        <v>373872.43000000005</v>
      </c>
      <c r="C27" s="1">
        <f>Feb!K27</f>
        <v>323672.11</v>
      </c>
      <c r="D27" s="1">
        <f>Mar!K27</f>
        <v>597091.28</v>
      </c>
      <c r="E27" s="1">
        <f t="shared" si="0"/>
        <v>1294635.82</v>
      </c>
      <c r="F27" s="1">
        <f>Jan!L27+Feb!L27+Mar!L27</f>
        <v>1002278.24</v>
      </c>
      <c r="G27" s="1">
        <f>Jan!E27</f>
        <v>171737.01</v>
      </c>
      <c r="H27" s="1">
        <f>Mar!D27</f>
        <v>184415.73</v>
      </c>
      <c r="I27" s="1">
        <f t="shared" si="1"/>
        <v>1281957.1000000001</v>
      </c>
      <c r="J27" s="1">
        <f>Jan!G27+Feb!G27+Mar!G27</f>
        <v>1004838.3600000001</v>
      </c>
      <c r="K27" s="1">
        <f t="shared" si="2"/>
        <v>1294635.82</v>
      </c>
      <c r="L27" s="1">
        <f t="shared" si="3"/>
        <v>1002278.24</v>
      </c>
      <c r="M27" s="1">
        <f t="shared" si="4"/>
        <v>1281957.1000000001</v>
      </c>
      <c r="N27" s="1">
        <f t="shared" si="5"/>
        <v>1004838.3600000001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>
      <c r="A28" s="1" t="s">
        <v>17</v>
      </c>
      <c r="B28" s="1">
        <f>Jan!K28</f>
        <v>0</v>
      </c>
      <c r="C28" s="1">
        <f>Feb!K28</f>
        <v>0</v>
      </c>
      <c r="D28" s="1">
        <f>Mar!K28</f>
        <v>0</v>
      </c>
      <c r="E28" s="1">
        <f t="shared" si="0"/>
        <v>0</v>
      </c>
      <c r="F28" s="1">
        <f>Jan!L28+Feb!L28+Mar!L28</f>
        <v>0</v>
      </c>
      <c r="G28" s="1">
        <f>Jan!E28</f>
        <v>0</v>
      </c>
      <c r="H28" s="1">
        <f>Mar!D28</f>
        <v>0</v>
      </c>
      <c r="I28" s="1">
        <f t="shared" si="1"/>
        <v>0</v>
      </c>
      <c r="J28" s="1">
        <f>Jan!G28+Feb!G28+Mar!G28</f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>
      <c r="A29" s="1" t="s">
        <v>18</v>
      </c>
      <c r="B29" s="1">
        <f>Jan!K29</f>
        <v>213370.53999999998</v>
      </c>
      <c r="C29" s="1">
        <f>Feb!K29</f>
        <v>175997.65000000002</v>
      </c>
      <c r="D29" s="1">
        <f>Mar!K29</f>
        <v>279112.16000000003</v>
      </c>
      <c r="E29" s="1">
        <f t="shared" si="0"/>
        <v>668480.35000000009</v>
      </c>
      <c r="F29" s="1">
        <f>Jan!L29+Feb!L29+Mar!L29</f>
        <v>565669.55000000005</v>
      </c>
      <c r="G29" s="1">
        <f>Jan!E29</f>
        <v>98111.8</v>
      </c>
      <c r="H29" s="1">
        <f>Mar!D29</f>
        <v>80746.78</v>
      </c>
      <c r="I29" s="1">
        <f t="shared" si="1"/>
        <v>685845.37000000011</v>
      </c>
      <c r="J29" s="1">
        <f>Jan!G29+Feb!G29+Mar!G29</f>
        <v>571617.29</v>
      </c>
      <c r="K29" s="1">
        <f t="shared" si="2"/>
        <v>668480.35000000009</v>
      </c>
      <c r="L29" s="1">
        <f t="shared" si="3"/>
        <v>565669.55000000005</v>
      </c>
      <c r="M29" s="1">
        <f t="shared" si="4"/>
        <v>685845.37000000011</v>
      </c>
      <c r="N29" s="1">
        <f t="shared" si="5"/>
        <v>571617.29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>
      <c r="A30" s="1" t="s">
        <v>19</v>
      </c>
      <c r="B30" s="1">
        <f>Jan!K30</f>
        <v>83806.450000000012</v>
      </c>
      <c r="C30" s="1">
        <f>Feb!K30</f>
        <v>135864.84999999998</v>
      </c>
      <c r="D30" s="1">
        <f>Mar!K30</f>
        <v>281929.63</v>
      </c>
      <c r="E30" s="1">
        <f t="shared" si="0"/>
        <v>501600.93</v>
      </c>
      <c r="F30" s="1">
        <f>Jan!L30+Feb!L30+Mar!L30</f>
        <v>415481.14</v>
      </c>
      <c r="G30" s="1">
        <f>Jan!E30</f>
        <v>76362.880000000005</v>
      </c>
      <c r="H30" s="1">
        <f>Mar!D30</f>
        <v>91383.08</v>
      </c>
      <c r="I30" s="1">
        <f t="shared" si="1"/>
        <v>486580.73000000004</v>
      </c>
      <c r="J30" s="1">
        <f>Jan!G30+Feb!G30+Mar!G30</f>
        <v>417725.46</v>
      </c>
      <c r="K30" s="1">
        <f t="shared" si="2"/>
        <v>501600.93</v>
      </c>
      <c r="L30" s="1">
        <f t="shared" si="3"/>
        <v>415481.14</v>
      </c>
      <c r="M30" s="1">
        <f t="shared" si="4"/>
        <v>486580.73000000004</v>
      </c>
      <c r="N30" s="1">
        <f t="shared" si="5"/>
        <v>417725.46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 t="s">
        <v>20</v>
      </c>
      <c r="B31" s="1">
        <f>Jan!K31</f>
        <v>0</v>
      </c>
      <c r="C31" s="1">
        <f>Feb!K31</f>
        <v>0</v>
      </c>
      <c r="D31" s="1">
        <f>Mar!K31</f>
        <v>0</v>
      </c>
      <c r="E31" s="1">
        <f t="shared" si="0"/>
        <v>0</v>
      </c>
      <c r="F31" s="1">
        <f>Jan!L31+Feb!L31+Mar!L31</f>
        <v>0</v>
      </c>
      <c r="G31" s="1">
        <f>Jan!E31</f>
        <v>0</v>
      </c>
      <c r="H31" s="1">
        <f>Mar!D31</f>
        <v>0</v>
      </c>
      <c r="I31" s="1">
        <f t="shared" si="1"/>
        <v>0</v>
      </c>
      <c r="J31" s="1">
        <f>Jan!G31+Feb!G31+Mar!G31</f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 t="s">
        <v>21</v>
      </c>
      <c r="B32" s="1">
        <f>Jan!K32</f>
        <v>2452651.3000000003</v>
      </c>
      <c r="C32" s="1">
        <f>Feb!K32</f>
        <v>1940570.4700000002</v>
      </c>
      <c r="D32" s="1">
        <f>Mar!K32</f>
        <v>2718254.96</v>
      </c>
      <c r="E32" s="1">
        <f t="shared" si="0"/>
        <v>7111476.7300000004</v>
      </c>
      <c r="F32" s="1">
        <f>Jan!L32+Feb!L32+Mar!L32</f>
        <v>6366527.3799999999</v>
      </c>
      <c r="G32" s="1">
        <f>Jan!E32</f>
        <v>1002347.3200000001</v>
      </c>
      <c r="H32" s="1">
        <f>Mar!D32</f>
        <v>1007148.29</v>
      </c>
      <c r="I32" s="1">
        <f t="shared" si="1"/>
        <v>7106675.7600000007</v>
      </c>
      <c r="J32" s="1">
        <f>Jan!G32+Feb!G32+Mar!G32</f>
        <v>6474435.8700000001</v>
      </c>
      <c r="K32" s="1">
        <f t="shared" si="2"/>
        <v>7111476.7300000004</v>
      </c>
      <c r="L32" s="1">
        <f t="shared" si="3"/>
        <v>6366527.3799999999</v>
      </c>
      <c r="M32" s="1">
        <f t="shared" si="4"/>
        <v>7106675.7600000007</v>
      </c>
      <c r="N32" s="1">
        <f t="shared" si="5"/>
        <v>6474435.8700000001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 t="s">
        <v>22</v>
      </c>
      <c r="B33" s="1">
        <f>Jan!K33</f>
        <v>775413156.94999993</v>
      </c>
      <c r="C33" s="1">
        <f>Feb!K33</f>
        <v>643343893.37000012</v>
      </c>
      <c r="D33" s="1">
        <f>Mar!K33</f>
        <v>812363007.73000014</v>
      </c>
      <c r="E33" s="1">
        <f t="shared" si="0"/>
        <v>2231120058.0500002</v>
      </c>
      <c r="F33" s="1">
        <f>Jan!L33+Feb!L33+Mar!L33</f>
        <v>1736113020.72</v>
      </c>
      <c r="G33" s="1">
        <f>Jan!E33</f>
        <v>343297256.56000006</v>
      </c>
      <c r="H33" s="1">
        <f>Mar!D33</f>
        <v>322664897.56999999</v>
      </c>
      <c r="I33" s="1">
        <f t="shared" si="1"/>
        <v>2251752417.04</v>
      </c>
      <c r="J33" s="1">
        <f>Jan!G33+Feb!G33+Mar!G33</f>
        <v>1784290413.9100001</v>
      </c>
      <c r="K33" s="1">
        <f t="shared" si="2"/>
        <v>2231120058.0500002</v>
      </c>
      <c r="L33" s="1">
        <f t="shared" si="3"/>
        <v>1736113020.72</v>
      </c>
      <c r="M33" s="1">
        <f t="shared" si="4"/>
        <v>2251752417.04</v>
      </c>
      <c r="N33" s="1">
        <f t="shared" si="5"/>
        <v>1784290413.9100001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 t="s">
        <v>23</v>
      </c>
      <c r="B34" s="1">
        <f>Jan!K34</f>
        <v>541997.34000000008</v>
      </c>
      <c r="C34" s="1">
        <f>Feb!K34</f>
        <v>469866.25</v>
      </c>
      <c r="D34" s="1">
        <f>Mar!K34</f>
        <v>692872.98</v>
      </c>
      <c r="E34" s="1">
        <f t="shared" si="0"/>
        <v>1704736.57</v>
      </c>
      <c r="F34" s="1">
        <f>Jan!L34+Feb!L34+Mar!L34</f>
        <v>1387020.03</v>
      </c>
      <c r="G34" s="1">
        <f>Jan!E34</f>
        <v>255281.58000000002</v>
      </c>
      <c r="H34" s="1">
        <f>Mar!D34</f>
        <v>261771</v>
      </c>
      <c r="I34" s="1">
        <f t="shared" si="1"/>
        <v>1698247.1500000001</v>
      </c>
      <c r="J34" s="1">
        <f>Jan!G34+Feb!G34+Mar!G34</f>
        <v>1375434.25</v>
      </c>
      <c r="K34" s="1">
        <f t="shared" si="2"/>
        <v>1704736.57</v>
      </c>
      <c r="L34" s="1">
        <f t="shared" si="3"/>
        <v>1387020.03</v>
      </c>
      <c r="M34" s="1">
        <f t="shared" si="4"/>
        <v>1698247.1500000001</v>
      </c>
      <c r="N34" s="1">
        <f t="shared" si="5"/>
        <v>1375434.25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 t="s">
        <v>24</v>
      </c>
      <c r="B35" s="1">
        <f>Jan!K35</f>
        <v>97043752.200000003</v>
      </c>
      <c r="C35" s="1">
        <f>Feb!K35</f>
        <v>80199114.469999984</v>
      </c>
      <c r="D35" s="1">
        <f>Mar!K35</f>
        <v>112581225.68000001</v>
      </c>
      <c r="E35" s="1">
        <f t="shared" si="0"/>
        <v>289824092.35000002</v>
      </c>
      <c r="F35" s="1">
        <f>Jan!L35+Feb!L35+Mar!L35</f>
        <v>237733758.14000002</v>
      </c>
      <c r="G35" s="1">
        <f>Jan!E35</f>
        <v>42679129.239999995</v>
      </c>
      <c r="H35" s="1">
        <f>Mar!D35</f>
        <v>39033023.579999998</v>
      </c>
      <c r="I35" s="1">
        <f t="shared" si="1"/>
        <v>293470198.01000005</v>
      </c>
      <c r="J35" s="1">
        <f>Jan!G35+Feb!G35+Mar!G35</f>
        <v>242309984.01000005</v>
      </c>
      <c r="K35" s="1">
        <f t="shared" si="2"/>
        <v>289824092.35000002</v>
      </c>
      <c r="L35" s="1">
        <f t="shared" si="3"/>
        <v>237733758.14000002</v>
      </c>
      <c r="M35" s="1">
        <f t="shared" si="4"/>
        <v>293470198.01000005</v>
      </c>
      <c r="N35" s="1">
        <f t="shared" si="5"/>
        <v>242309984.01000005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24" t="s">
        <v>149</v>
      </c>
      <c r="B36" s="1">
        <f>Jan!K36</f>
        <v>18709.87</v>
      </c>
      <c r="C36" s="1">
        <f>Feb!K36</f>
        <v>227990.90000000002</v>
      </c>
      <c r="D36" s="1">
        <f>Mar!K36</f>
        <v>12686074.66</v>
      </c>
      <c r="E36" s="1">
        <f>B36+C36+D36</f>
        <v>12932775.43</v>
      </c>
      <c r="F36" s="1">
        <f>Jan!L36+Feb!L36+Mar!L36</f>
        <v>8938708.7600000016</v>
      </c>
      <c r="G36" s="1">
        <f>Jan!E36</f>
        <v>0</v>
      </c>
      <c r="H36" s="1">
        <f>Mar!D36</f>
        <v>0</v>
      </c>
      <c r="I36" s="1">
        <f>B36+C36+D36+G36-H36</f>
        <v>12932775.43</v>
      </c>
      <c r="J36" s="1">
        <f>Jan!G36+Feb!G36+Mar!G36</f>
        <v>8938708.7600000016</v>
      </c>
      <c r="K36" s="1">
        <f>E36</f>
        <v>12932775.43</v>
      </c>
      <c r="L36" s="1">
        <f>F36</f>
        <v>8938708.7600000016</v>
      </c>
      <c r="M36" s="1">
        <f>I36</f>
        <v>12932775.43</v>
      </c>
      <c r="N36" s="1">
        <f>J36</f>
        <v>8938708.7600000016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>
        <v>0</v>
      </c>
      <c r="AL36" s="1"/>
      <c r="AM36" s="1"/>
      <c r="AN36" s="1"/>
      <c r="AO36" s="1"/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 t="s">
        <v>25</v>
      </c>
      <c r="B37" s="1">
        <f>Jan!K37</f>
        <v>0</v>
      </c>
      <c r="C37" s="1">
        <f>Feb!K37</f>
        <v>0</v>
      </c>
      <c r="D37" s="1">
        <f>Mar!K37</f>
        <v>0</v>
      </c>
      <c r="E37" s="1">
        <f t="shared" si="0"/>
        <v>0</v>
      </c>
      <c r="F37" s="1">
        <f>Jan!L37+Feb!L37+Mar!L37</f>
        <v>0</v>
      </c>
      <c r="G37" s="1">
        <f>Jan!E37</f>
        <v>0</v>
      </c>
      <c r="H37" s="1">
        <f>Mar!D37</f>
        <v>0</v>
      </c>
      <c r="I37" s="1">
        <f t="shared" si="1"/>
        <v>0</v>
      </c>
      <c r="J37" s="1">
        <f>Jan!G37+Feb!G37+Mar!G37</f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f t="shared" si="5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 t="s">
        <v>26</v>
      </c>
      <c r="B38" s="1">
        <f>Jan!K38</f>
        <v>141639.47</v>
      </c>
      <c r="C38" s="1">
        <f>Feb!K38</f>
        <v>118101.84</v>
      </c>
      <c r="D38" s="1">
        <f>Mar!K38</f>
        <v>157539.35</v>
      </c>
      <c r="E38" s="1">
        <f t="shared" si="0"/>
        <v>417280.66000000003</v>
      </c>
      <c r="F38" s="1">
        <f>Jan!L38+Feb!L38+Mar!L38</f>
        <v>369556.51</v>
      </c>
      <c r="G38" s="1">
        <f>Jan!E38</f>
        <v>64673.01</v>
      </c>
      <c r="H38" s="1">
        <f>Mar!D38</f>
        <v>54623.62</v>
      </c>
      <c r="I38" s="1">
        <f t="shared" si="1"/>
        <v>427330.05000000005</v>
      </c>
      <c r="J38" s="1">
        <f>Jan!G38+Feb!G38+Mar!G38</f>
        <v>378301.39999999997</v>
      </c>
      <c r="K38" s="1">
        <f t="shared" si="2"/>
        <v>417280.66000000003</v>
      </c>
      <c r="L38" s="1">
        <f t="shared" si="3"/>
        <v>369556.51</v>
      </c>
      <c r="M38" s="1">
        <f t="shared" si="4"/>
        <v>427330.05000000005</v>
      </c>
      <c r="N38" s="1">
        <f t="shared" si="5"/>
        <v>378301.39999999997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 t="s">
        <v>27</v>
      </c>
      <c r="B39" s="1">
        <f>Jan!K39</f>
        <v>2976559.41</v>
      </c>
      <c r="C39" s="1">
        <f>Feb!K39</f>
        <v>2465142.7200000002</v>
      </c>
      <c r="D39" s="1">
        <f>Mar!K39</f>
        <v>4107288.39</v>
      </c>
      <c r="E39" s="1">
        <f t="shared" si="0"/>
        <v>9548990.5200000014</v>
      </c>
      <c r="F39" s="1">
        <f>Jan!L39+Feb!L39+Mar!L39</f>
        <v>8204939.3899999997</v>
      </c>
      <c r="G39" s="1">
        <f>Jan!E39</f>
        <v>1327167.23</v>
      </c>
      <c r="H39" s="1">
        <f>Mar!D39</f>
        <v>1386720.22</v>
      </c>
      <c r="I39" s="1">
        <f t="shared" si="1"/>
        <v>9489437.5300000012</v>
      </c>
      <c r="J39" s="1">
        <f>Jan!G39+Feb!G39+Mar!G39</f>
        <v>8323402.6799999997</v>
      </c>
      <c r="K39" s="1">
        <f t="shared" si="2"/>
        <v>9548990.5200000014</v>
      </c>
      <c r="L39" s="1">
        <f t="shared" si="3"/>
        <v>8204939.3899999997</v>
      </c>
      <c r="M39" s="1">
        <f t="shared" si="4"/>
        <v>9489437.5300000012</v>
      </c>
      <c r="N39" s="1">
        <f t="shared" si="5"/>
        <v>8323402.6799999997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 t="s">
        <v>28</v>
      </c>
      <c r="B40" s="1">
        <f>Jan!K40</f>
        <v>0</v>
      </c>
      <c r="C40" s="1">
        <f>Feb!K40</f>
        <v>0</v>
      </c>
      <c r="D40" s="1">
        <f>Mar!K40</f>
        <v>0</v>
      </c>
      <c r="E40" s="1">
        <f t="shared" si="0"/>
        <v>0</v>
      </c>
      <c r="F40" s="1">
        <f>Jan!L40+Feb!L40+Mar!L40</f>
        <v>0</v>
      </c>
      <c r="G40" s="1">
        <f>Jan!E40</f>
        <v>0</v>
      </c>
      <c r="H40" s="1">
        <f>Mar!D40</f>
        <v>0</v>
      </c>
      <c r="I40" s="1">
        <f t="shared" si="1"/>
        <v>0</v>
      </c>
      <c r="J40" s="1">
        <f>Jan!G40+Feb!G40+Mar!G40</f>
        <v>0</v>
      </c>
      <c r="K40" s="1">
        <f t="shared" si="2"/>
        <v>0</v>
      </c>
      <c r="L40" s="1">
        <f t="shared" si="3"/>
        <v>0</v>
      </c>
      <c r="M40" s="1">
        <f t="shared" si="4"/>
        <v>0</v>
      </c>
      <c r="N40" s="1">
        <f t="shared" si="5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 t="s">
        <v>29</v>
      </c>
      <c r="B41" s="1">
        <f>Jan!K41</f>
        <v>177511.67</v>
      </c>
      <c r="C41" s="1">
        <f>Feb!K41</f>
        <v>141727.01999999999</v>
      </c>
      <c r="D41" s="1">
        <f>Mar!K41</f>
        <v>294754.63</v>
      </c>
      <c r="E41" s="1">
        <f t="shared" si="0"/>
        <v>613993.32000000007</v>
      </c>
      <c r="F41" s="1">
        <f>Jan!L41+Feb!L41+Mar!L41</f>
        <v>469407.05000000005</v>
      </c>
      <c r="G41" s="1">
        <f>Jan!E41</f>
        <v>83246.67</v>
      </c>
      <c r="H41" s="1">
        <f>Mar!D41</f>
        <v>91020.81</v>
      </c>
      <c r="I41" s="1">
        <f t="shared" si="1"/>
        <v>606219.18000000017</v>
      </c>
      <c r="J41" s="1">
        <f>Jan!G41+Feb!G41+Mar!G41</f>
        <v>477157.61000000004</v>
      </c>
      <c r="K41" s="1">
        <f t="shared" si="2"/>
        <v>613993.32000000007</v>
      </c>
      <c r="L41" s="1">
        <f t="shared" si="3"/>
        <v>469407.05000000005</v>
      </c>
      <c r="M41" s="1">
        <f t="shared" si="4"/>
        <v>606219.18000000017</v>
      </c>
      <c r="N41" s="1">
        <f t="shared" si="5"/>
        <v>477157.61000000004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 t="s">
        <v>30</v>
      </c>
      <c r="B42" s="1">
        <f>Jan!K42</f>
        <v>0</v>
      </c>
      <c r="C42" s="1">
        <f>Feb!K42</f>
        <v>0</v>
      </c>
      <c r="D42" s="1">
        <f>Mar!K42</f>
        <v>86156.56</v>
      </c>
      <c r="E42" s="1">
        <f t="shared" si="0"/>
        <v>86156.56</v>
      </c>
      <c r="F42" s="1">
        <f>Jan!L42+Feb!L42+Mar!L42</f>
        <v>0</v>
      </c>
      <c r="G42" s="1">
        <f>Jan!E42</f>
        <v>0</v>
      </c>
      <c r="H42" s="1">
        <f>Mar!D42</f>
        <v>86901.74</v>
      </c>
      <c r="I42" s="1">
        <f t="shared" si="1"/>
        <v>-745.18000000000757</v>
      </c>
      <c r="J42" s="1">
        <f>Jan!G42+Feb!G42+Mar!G42</f>
        <v>0</v>
      </c>
      <c r="K42" s="1">
        <f t="shared" si="2"/>
        <v>86156.56</v>
      </c>
      <c r="L42" s="1">
        <f t="shared" si="3"/>
        <v>0</v>
      </c>
      <c r="M42" s="1">
        <f t="shared" si="4"/>
        <v>-745.18000000000757</v>
      </c>
      <c r="N42" s="1">
        <f t="shared" si="5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 t="s">
        <v>31</v>
      </c>
      <c r="B43" s="1">
        <f>Jan!K43</f>
        <v>443110.56999999995</v>
      </c>
      <c r="C43" s="1">
        <f>Feb!K43</f>
        <v>357731.82</v>
      </c>
      <c r="D43" s="1">
        <f>Mar!K43</f>
        <v>511381.26000000007</v>
      </c>
      <c r="E43" s="1">
        <f t="shared" si="0"/>
        <v>1312223.6499999999</v>
      </c>
      <c r="F43" s="1">
        <f>Jan!L43+Feb!L43+Mar!L43</f>
        <v>1200898.93</v>
      </c>
      <c r="G43" s="1">
        <f>Jan!E43</f>
        <v>196101.37</v>
      </c>
      <c r="H43" s="1">
        <f>Mar!D43</f>
        <v>212534.27</v>
      </c>
      <c r="I43" s="1">
        <f t="shared" si="1"/>
        <v>1295790.75</v>
      </c>
      <c r="J43" s="1">
        <f>Jan!G43+Feb!G43+Mar!G43</f>
        <v>1217801.9899999998</v>
      </c>
      <c r="K43" s="1">
        <f t="shared" si="2"/>
        <v>1312223.6499999999</v>
      </c>
      <c r="L43" s="1">
        <f t="shared" si="3"/>
        <v>1200898.93</v>
      </c>
      <c r="M43" s="1">
        <f t="shared" si="4"/>
        <v>1295790.75</v>
      </c>
      <c r="N43" s="1">
        <f t="shared" si="5"/>
        <v>1217801.9899999998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 t="s">
        <v>32</v>
      </c>
      <c r="B44" s="1">
        <f>Jan!K44</f>
        <v>479889.84</v>
      </c>
      <c r="C44" s="1">
        <f>Feb!K44</f>
        <v>396618.11999999994</v>
      </c>
      <c r="D44" s="1">
        <f>Mar!K44</f>
        <v>672033.67000000016</v>
      </c>
      <c r="E44" s="1">
        <f t="shared" si="0"/>
        <v>1548541.6300000001</v>
      </c>
      <c r="F44" s="1">
        <f>Jan!L44+Feb!L44+Mar!L44</f>
        <v>1390756.8599999999</v>
      </c>
      <c r="G44" s="1">
        <f>Jan!E44</f>
        <v>215605.09</v>
      </c>
      <c r="H44" s="1">
        <f>Mar!D44</f>
        <v>265513.88</v>
      </c>
      <c r="I44" s="1">
        <f t="shared" si="1"/>
        <v>1498632.8400000003</v>
      </c>
      <c r="J44" s="1">
        <f>Jan!G44+Feb!G44+Mar!G44</f>
        <v>1375376.0099999998</v>
      </c>
      <c r="K44" s="1">
        <f t="shared" si="2"/>
        <v>1548541.6300000001</v>
      </c>
      <c r="L44" s="1">
        <f t="shared" si="3"/>
        <v>1390756.8599999999</v>
      </c>
      <c r="M44" s="1">
        <f t="shared" si="4"/>
        <v>1498632.8400000003</v>
      </c>
      <c r="N44" s="1">
        <f t="shared" si="5"/>
        <v>1375376.0099999998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 t="s">
        <v>33</v>
      </c>
      <c r="B45" s="1">
        <f>Jan!K45</f>
        <v>0</v>
      </c>
      <c r="C45" s="1">
        <f>Feb!K45</f>
        <v>0</v>
      </c>
      <c r="D45" s="1">
        <f>Mar!K45</f>
        <v>0</v>
      </c>
      <c r="E45" s="1">
        <f t="shared" si="0"/>
        <v>0</v>
      </c>
      <c r="F45" s="1">
        <f>Jan!L45+Feb!L45+Mar!L45</f>
        <v>0</v>
      </c>
      <c r="G45" s="1">
        <f>Jan!E45</f>
        <v>0</v>
      </c>
      <c r="H45" s="1">
        <f>Mar!D45</f>
        <v>0</v>
      </c>
      <c r="I45" s="1">
        <f t="shared" si="1"/>
        <v>0</v>
      </c>
      <c r="J45" s="1">
        <f>Jan!G45+Feb!G45+Mar!G45</f>
        <v>0</v>
      </c>
      <c r="K45" s="1">
        <f t="shared" si="2"/>
        <v>0</v>
      </c>
      <c r="L45" s="1">
        <f t="shared" si="3"/>
        <v>0</v>
      </c>
      <c r="M45" s="1">
        <f t="shared" si="4"/>
        <v>0</v>
      </c>
      <c r="N45" s="1">
        <f t="shared" si="5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 t="s">
        <v>34</v>
      </c>
      <c r="B46" s="1">
        <f>Jan!K46</f>
        <v>1352969.2799999998</v>
      </c>
      <c r="C46" s="1">
        <f>Feb!K46</f>
        <v>1151657.7000000002</v>
      </c>
      <c r="D46" s="1">
        <f>Mar!K46</f>
        <v>1875014.2000000002</v>
      </c>
      <c r="E46" s="1">
        <f t="shared" si="0"/>
        <v>4379641.18</v>
      </c>
      <c r="F46" s="1">
        <f>Jan!L46+Feb!L46+Mar!L46</f>
        <v>3842521.63</v>
      </c>
      <c r="G46" s="1">
        <f>Jan!E46</f>
        <v>623640.05000000005</v>
      </c>
      <c r="H46" s="1">
        <f>Mar!D46</f>
        <v>703848.74</v>
      </c>
      <c r="I46" s="1">
        <f t="shared" si="1"/>
        <v>4299432.4899999993</v>
      </c>
      <c r="J46" s="1">
        <f>Jan!G46+Feb!G46+Mar!G46</f>
        <v>3804509.19</v>
      </c>
      <c r="K46" s="1">
        <f t="shared" si="2"/>
        <v>4379641.18</v>
      </c>
      <c r="L46" s="1">
        <f t="shared" si="3"/>
        <v>3842521.63</v>
      </c>
      <c r="M46" s="1">
        <f t="shared" si="4"/>
        <v>4299432.4899999993</v>
      </c>
      <c r="N46" s="1">
        <f t="shared" si="5"/>
        <v>3804509.19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 t="s">
        <v>35</v>
      </c>
      <c r="B47" s="1">
        <f>Jan!K47</f>
        <v>0</v>
      </c>
      <c r="C47" s="1">
        <f>Feb!K47</f>
        <v>0</v>
      </c>
      <c r="D47" s="1">
        <f>Mar!K47</f>
        <v>0</v>
      </c>
      <c r="E47" s="1">
        <f t="shared" si="0"/>
        <v>0</v>
      </c>
      <c r="F47" s="1">
        <f>Jan!L47+Feb!L47+Mar!L47</f>
        <v>0</v>
      </c>
      <c r="G47" s="1">
        <f>Jan!E47</f>
        <v>0</v>
      </c>
      <c r="H47" s="1">
        <f>Mar!D47</f>
        <v>0</v>
      </c>
      <c r="I47" s="1">
        <f t="shared" si="1"/>
        <v>0</v>
      </c>
      <c r="J47" s="1">
        <f>Jan!G47+Feb!G47+Mar!G47</f>
        <v>0</v>
      </c>
      <c r="K47" s="1">
        <f t="shared" si="2"/>
        <v>0</v>
      </c>
      <c r="L47" s="1">
        <f t="shared" si="3"/>
        <v>0</v>
      </c>
      <c r="M47" s="1">
        <f t="shared" si="4"/>
        <v>0</v>
      </c>
      <c r="N47" s="1">
        <f t="shared" si="5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 t="s">
        <v>36</v>
      </c>
      <c r="B48" s="1">
        <f>Jan!K48</f>
        <v>51663.289999999994</v>
      </c>
      <c r="C48" s="1">
        <f>Feb!K48</f>
        <v>42004.15</v>
      </c>
      <c r="D48" s="1">
        <f>Mar!K48</f>
        <v>45199.49</v>
      </c>
      <c r="E48" s="1">
        <f t="shared" si="0"/>
        <v>138866.93</v>
      </c>
      <c r="F48" s="1">
        <f>Jan!L48+Feb!L48+Mar!L48</f>
        <v>121262.24</v>
      </c>
      <c r="G48" s="1">
        <f>Jan!E48</f>
        <v>23215.01</v>
      </c>
      <c r="H48" s="1">
        <f>Mar!D48</f>
        <v>16359.2</v>
      </c>
      <c r="I48" s="1">
        <f t="shared" si="1"/>
        <v>145722.74</v>
      </c>
      <c r="J48" s="1">
        <f>Jan!G48+Feb!G48+Mar!G48</f>
        <v>127590.67</v>
      </c>
      <c r="K48" s="1">
        <f t="shared" si="2"/>
        <v>138866.93</v>
      </c>
      <c r="L48" s="1">
        <f t="shared" si="3"/>
        <v>121262.24</v>
      </c>
      <c r="M48" s="1">
        <f t="shared" si="4"/>
        <v>145722.74</v>
      </c>
      <c r="N48" s="1">
        <f t="shared" si="5"/>
        <v>127590.67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 t="s">
        <v>37</v>
      </c>
      <c r="B49" s="1">
        <f>Jan!K49</f>
        <v>0</v>
      </c>
      <c r="C49" s="1">
        <f>Feb!K49</f>
        <v>0</v>
      </c>
      <c r="D49" s="1">
        <f>Mar!K49</f>
        <v>0</v>
      </c>
      <c r="E49" s="1">
        <f t="shared" si="0"/>
        <v>0</v>
      </c>
      <c r="F49" s="1">
        <f>Jan!L49+Feb!L49+Mar!L49</f>
        <v>0</v>
      </c>
      <c r="G49" s="1">
        <f>Jan!E49</f>
        <v>0</v>
      </c>
      <c r="H49" s="1">
        <f>Mar!D49</f>
        <v>0</v>
      </c>
      <c r="I49" s="1">
        <f t="shared" si="1"/>
        <v>0</v>
      </c>
      <c r="J49" s="1">
        <f>Jan!G49+Feb!G49+Mar!G49</f>
        <v>0</v>
      </c>
      <c r="K49" s="1">
        <f t="shared" si="2"/>
        <v>0</v>
      </c>
      <c r="L49" s="1">
        <f t="shared" si="3"/>
        <v>0</v>
      </c>
      <c r="M49" s="1">
        <f t="shared" si="4"/>
        <v>0</v>
      </c>
      <c r="N49" s="1">
        <f t="shared" si="5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 t="s">
        <v>38</v>
      </c>
      <c r="B50" s="1">
        <f>Jan!K50</f>
        <v>764978.05</v>
      </c>
      <c r="C50" s="1">
        <f>Feb!K50</f>
        <v>666807.52999999991</v>
      </c>
      <c r="D50" s="1">
        <f>Mar!K50</f>
        <v>913684.47000000009</v>
      </c>
      <c r="E50" s="1">
        <f t="shared" si="0"/>
        <v>2345470.0500000003</v>
      </c>
      <c r="F50" s="1">
        <f>Jan!L50+Feb!L50+Mar!L50</f>
        <v>2122338.85</v>
      </c>
      <c r="G50" s="1">
        <f>Jan!E50</f>
        <v>344345.14</v>
      </c>
      <c r="H50" s="1">
        <f>Mar!D50</f>
        <v>388927.97</v>
      </c>
      <c r="I50" s="1">
        <f t="shared" si="1"/>
        <v>2300887.2200000007</v>
      </c>
      <c r="J50" s="1">
        <f>Jan!G50+Feb!G50+Mar!G50</f>
        <v>2112633.41</v>
      </c>
      <c r="K50" s="1">
        <f t="shared" si="2"/>
        <v>2345470.0500000003</v>
      </c>
      <c r="L50" s="1">
        <f t="shared" si="3"/>
        <v>2122338.85</v>
      </c>
      <c r="M50" s="1">
        <f t="shared" si="4"/>
        <v>2300887.2200000007</v>
      </c>
      <c r="N50" s="1">
        <f t="shared" si="5"/>
        <v>2112633.41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 t="s">
        <v>39</v>
      </c>
      <c r="B51" s="1">
        <f>Jan!K51</f>
        <v>0</v>
      </c>
      <c r="C51" s="1">
        <f>Feb!K51</f>
        <v>0</v>
      </c>
      <c r="D51" s="1">
        <f>Mar!K51</f>
        <v>0</v>
      </c>
      <c r="E51" s="1">
        <f t="shared" si="0"/>
        <v>0</v>
      </c>
      <c r="F51" s="1">
        <f>Jan!L51+Feb!L51+Mar!L51</f>
        <v>0</v>
      </c>
      <c r="G51" s="1">
        <f>Jan!E51</f>
        <v>0</v>
      </c>
      <c r="H51" s="1">
        <f>Mar!D51</f>
        <v>0</v>
      </c>
      <c r="I51" s="1">
        <f t="shared" si="1"/>
        <v>0</v>
      </c>
      <c r="J51" s="1">
        <f>Jan!G51+Feb!G51+Mar!G51</f>
        <v>0</v>
      </c>
      <c r="K51" s="1">
        <f t="shared" si="2"/>
        <v>0</v>
      </c>
      <c r="L51" s="1">
        <f t="shared" si="3"/>
        <v>0</v>
      </c>
      <c r="M51" s="1">
        <f t="shared" si="4"/>
        <v>0</v>
      </c>
      <c r="N51" s="1">
        <f t="shared" si="5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 t="s">
        <v>40</v>
      </c>
      <c r="B52" s="1">
        <f>Jan!K52</f>
        <v>73507.290000000008</v>
      </c>
      <c r="C52" s="1">
        <f>Feb!K52</f>
        <v>56907.200000000004</v>
      </c>
      <c r="D52" s="1">
        <f>Mar!K52</f>
        <v>84396.84</v>
      </c>
      <c r="E52" s="1">
        <f t="shared" si="0"/>
        <v>214811.33000000002</v>
      </c>
      <c r="F52" s="1">
        <f>Jan!L52+Feb!L52+Mar!L52</f>
        <v>199942</v>
      </c>
      <c r="G52" s="1">
        <f>Jan!E52</f>
        <v>30161.93</v>
      </c>
      <c r="H52" s="1">
        <f>Mar!D52</f>
        <v>31857.25</v>
      </c>
      <c r="I52" s="1">
        <f t="shared" si="1"/>
        <v>213116.01</v>
      </c>
      <c r="J52" s="1">
        <f>Jan!G52+Feb!G52+Mar!G52</f>
        <v>200515.21</v>
      </c>
      <c r="K52" s="1">
        <f t="shared" si="2"/>
        <v>214811.33000000002</v>
      </c>
      <c r="L52" s="1">
        <f t="shared" si="3"/>
        <v>199942</v>
      </c>
      <c r="M52" s="1">
        <f t="shared" si="4"/>
        <v>213116.01</v>
      </c>
      <c r="N52" s="1">
        <f t="shared" si="5"/>
        <v>200515.21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 t="s">
        <v>41</v>
      </c>
      <c r="B53" s="1">
        <f>Jan!K53</f>
        <v>1107818.33</v>
      </c>
      <c r="C53" s="1">
        <f>Feb!K53</f>
        <v>907815.74</v>
      </c>
      <c r="D53" s="1">
        <f>Mar!K53</f>
        <v>1242611.3</v>
      </c>
      <c r="E53" s="1">
        <f t="shared" si="0"/>
        <v>3258245.37</v>
      </c>
      <c r="F53" s="1">
        <f>Jan!L53+Feb!L53+Mar!L53</f>
        <v>2759907.79</v>
      </c>
      <c r="G53" s="1">
        <f>Jan!E53</f>
        <v>469692.44</v>
      </c>
      <c r="H53" s="1">
        <f>Mar!D53</f>
        <v>508454.58</v>
      </c>
      <c r="I53" s="1">
        <f t="shared" si="1"/>
        <v>3219483.23</v>
      </c>
      <c r="J53" s="1">
        <f>Jan!G53+Feb!G53+Mar!G53</f>
        <v>2764616.67</v>
      </c>
      <c r="K53" s="1">
        <f t="shared" si="2"/>
        <v>3258245.37</v>
      </c>
      <c r="L53" s="1">
        <f t="shared" si="3"/>
        <v>2759907.79</v>
      </c>
      <c r="M53" s="1">
        <f t="shared" si="4"/>
        <v>3219483.23</v>
      </c>
      <c r="N53" s="1">
        <f t="shared" si="5"/>
        <v>2764616.67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 t="s">
        <v>42</v>
      </c>
      <c r="B54" s="1">
        <f>Jan!K54</f>
        <v>0</v>
      </c>
      <c r="C54" s="1">
        <f>Feb!K54</f>
        <v>0</v>
      </c>
      <c r="D54" s="1">
        <f>Mar!K54</f>
        <v>0</v>
      </c>
      <c r="E54" s="1">
        <f t="shared" si="0"/>
        <v>0</v>
      </c>
      <c r="F54" s="1">
        <f>Jan!L54+Feb!L54+Mar!L54</f>
        <v>0</v>
      </c>
      <c r="G54" s="1">
        <f>Jan!E54</f>
        <v>0</v>
      </c>
      <c r="H54" s="1">
        <f>Mar!D54</f>
        <v>0</v>
      </c>
      <c r="I54" s="1">
        <f t="shared" si="1"/>
        <v>0</v>
      </c>
      <c r="J54" s="1">
        <f>Jan!G54+Feb!G54+Mar!G54</f>
        <v>0</v>
      </c>
      <c r="K54" s="1">
        <f t="shared" si="2"/>
        <v>0</v>
      </c>
      <c r="L54" s="1">
        <f t="shared" si="3"/>
        <v>0</v>
      </c>
      <c r="M54" s="1">
        <f t="shared" si="4"/>
        <v>0</v>
      </c>
      <c r="N54" s="1">
        <f t="shared" si="5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 t="s">
        <v>43</v>
      </c>
      <c r="B55" s="1">
        <f>Jan!K55</f>
        <v>0.56999999999999995</v>
      </c>
      <c r="C55" s="1">
        <f>Feb!K55</f>
        <v>29.52</v>
      </c>
      <c r="D55" s="1">
        <f>Mar!K55</f>
        <v>0.45999999999999996</v>
      </c>
      <c r="E55" s="1">
        <f t="shared" si="0"/>
        <v>30.55</v>
      </c>
      <c r="F55" s="1">
        <f>Jan!L55+Feb!L55+Mar!L55</f>
        <v>1.6999999999999997</v>
      </c>
      <c r="G55" s="1">
        <f>Jan!E55</f>
        <v>0</v>
      </c>
      <c r="H55" s="1">
        <f>Mar!D55</f>
        <v>0</v>
      </c>
      <c r="I55" s="1">
        <f t="shared" si="1"/>
        <v>30.55</v>
      </c>
      <c r="J55" s="1">
        <f>Jan!G55+Feb!G55+Mar!G55</f>
        <v>1.6999999999999997</v>
      </c>
      <c r="K55" s="1">
        <f t="shared" si="2"/>
        <v>30.55</v>
      </c>
      <c r="L55" s="1">
        <f t="shared" si="3"/>
        <v>1.6999999999999997</v>
      </c>
      <c r="M55" s="1">
        <f t="shared" si="4"/>
        <v>30.55</v>
      </c>
      <c r="N55" s="1">
        <f t="shared" si="5"/>
        <v>1.6999999999999997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 t="s">
        <v>44</v>
      </c>
      <c r="B56" s="1">
        <f>Jan!K56</f>
        <v>0</v>
      </c>
      <c r="C56" s="1">
        <f>Feb!K56</f>
        <v>0</v>
      </c>
      <c r="D56" s="1">
        <f>Mar!K56</f>
        <v>2539.9300000000003</v>
      </c>
      <c r="E56" s="1">
        <f t="shared" si="0"/>
        <v>2539.9300000000003</v>
      </c>
      <c r="F56" s="1">
        <f>Jan!L56+Feb!L56+Mar!L56</f>
        <v>2579.6</v>
      </c>
      <c r="G56" s="1">
        <f>Jan!E56</f>
        <v>0</v>
      </c>
      <c r="H56" s="1">
        <f>Mar!D56</f>
        <v>0</v>
      </c>
      <c r="I56" s="1">
        <f t="shared" si="1"/>
        <v>2539.9300000000003</v>
      </c>
      <c r="J56" s="1">
        <f>Jan!G56+Feb!G56+Mar!G56</f>
        <v>2579.8199999999997</v>
      </c>
      <c r="K56" s="1">
        <f t="shared" si="2"/>
        <v>2539.9300000000003</v>
      </c>
      <c r="L56" s="1">
        <f t="shared" si="3"/>
        <v>2579.6</v>
      </c>
      <c r="M56" s="1">
        <f t="shared" si="4"/>
        <v>2539.9300000000003</v>
      </c>
      <c r="N56" s="1">
        <f t="shared" si="5"/>
        <v>2579.8199999999997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 t="s">
        <v>45</v>
      </c>
      <c r="B57" s="1">
        <f>Jan!K57</f>
        <v>1011317.7599999999</v>
      </c>
      <c r="C57" s="1">
        <f>Feb!K57</f>
        <v>853023.02</v>
      </c>
      <c r="D57" s="1">
        <f>Mar!K57</f>
        <v>1391888.42</v>
      </c>
      <c r="E57" s="1">
        <f t="shared" si="0"/>
        <v>3256229.1999999997</v>
      </c>
      <c r="F57" s="1">
        <f>Jan!L57+Feb!L57+Mar!L57</f>
        <v>2775297.05</v>
      </c>
      <c r="G57" s="1">
        <f>Jan!E57</f>
        <v>456747.6</v>
      </c>
      <c r="H57" s="1">
        <f>Mar!D57</f>
        <v>508634.95</v>
      </c>
      <c r="I57" s="1">
        <f t="shared" si="1"/>
        <v>3204341.8499999996</v>
      </c>
      <c r="J57" s="1">
        <f>Jan!G57+Feb!G57+Mar!G57</f>
        <v>2778541.8999999994</v>
      </c>
      <c r="K57" s="1">
        <f t="shared" si="2"/>
        <v>3256229.1999999997</v>
      </c>
      <c r="L57" s="1">
        <f t="shared" si="3"/>
        <v>2775297.05</v>
      </c>
      <c r="M57" s="1">
        <f t="shared" si="4"/>
        <v>3204341.8499999996</v>
      </c>
      <c r="N57" s="1">
        <f t="shared" si="5"/>
        <v>2778541.8999999994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 t="s">
        <v>46</v>
      </c>
      <c r="B58" s="1">
        <f>Jan!K58</f>
        <v>5135091.88</v>
      </c>
      <c r="C58" s="1">
        <f>Feb!K58</f>
        <v>4268394.74</v>
      </c>
      <c r="D58" s="1">
        <f>Mar!K58</f>
        <v>4374203.66</v>
      </c>
      <c r="E58" s="1">
        <f t="shared" si="0"/>
        <v>13777690.280000001</v>
      </c>
      <c r="F58" s="1">
        <f>Jan!L58+Feb!L58+Mar!L58</f>
        <v>12043941.109999999</v>
      </c>
      <c r="G58" s="1">
        <f>Jan!E58</f>
        <v>2294924.77</v>
      </c>
      <c r="H58" s="1">
        <f>Mar!D58</f>
        <v>1923515.41</v>
      </c>
      <c r="I58" s="1">
        <f t="shared" si="1"/>
        <v>14149099.640000001</v>
      </c>
      <c r="J58" s="1">
        <f>Jan!G58+Feb!G58+Mar!G58</f>
        <v>12444751.440000001</v>
      </c>
      <c r="K58" s="1">
        <f t="shared" si="2"/>
        <v>13777690.280000001</v>
      </c>
      <c r="L58" s="1">
        <f t="shared" si="3"/>
        <v>12043941.109999999</v>
      </c>
      <c r="M58" s="1">
        <f t="shared" si="4"/>
        <v>14149099.640000001</v>
      </c>
      <c r="N58" s="1">
        <f t="shared" si="5"/>
        <v>12444751.440000001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 t="s">
        <v>47</v>
      </c>
      <c r="B59" s="1">
        <f>Jan!K59</f>
        <v>6702496.1399999987</v>
      </c>
      <c r="C59" s="1">
        <f>Feb!K59</f>
        <v>5689082.3799999999</v>
      </c>
      <c r="D59" s="1">
        <f>Mar!K59</f>
        <v>7494935.5499999989</v>
      </c>
      <c r="E59" s="1">
        <f t="shared" si="0"/>
        <v>19886514.07</v>
      </c>
      <c r="F59" s="1">
        <f>Jan!L59+Feb!L59+Mar!L59</f>
        <v>17192083.489999998</v>
      </c>
      <c r="G59" s="1">
        <f>Jan!E59</f>
        <v>3011628.66</v>
      </c>
      <c r="H59" s="1">
        <f>Mar!D59</f>
        <v>2925596.35</v>
      </c>
      <c r="I59" s="1">
        <f t="shared" si="1"/>
        <v>19972546.379999999</v>
      </c>
      <c r="J59" s="1">
        <f>Jan!G59+Feb!G59+Mar!G59</f>
        <v>17568722.689999998</v>
      </c>
      <c r="K59" s="1">
        <f t="shared" si="2"/>
        <v>19886514.07</v>
      </c>
      <c r="L59" s="1">
        <f t="shared" si="3"/>
        <v>17192083.489999998</v>
      </c>
      <c r="M59" s="1">
        <f t="shared" si="4"/>
        <v>19972546.379999999</v>
      </c>
      <c r="N59" s="1">
        <f t="shared" si="5"/>
        <v>17568722.689999998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 t="s">
        <v>48</v>
      </c>
      <c r="B60" s="1">
        <f>Jan!K60</f>
        <v>3351820.01</v>
      </c>
      <c r="C60" s="1">
        <f>Feb!K60</f>
        <v>2845401.93</v>
      </c>
      <c r="D60" s="1">
        <f>Mar!K60</f>
        <v>3747693.1899999995</v>
      </c>
      <c r="E60" s="1">
        <f t="shared" si="0"/>
        <v>9944915.129999999</v>
      </c>
      <c r="F60" s="1">
        <f>Jan!L60+Feb!L60+Mar!L60</f>
        <v>8599870.4400000013</v>
      </c>
      <c r="G60" s="1">
        <f>Jan!E60</f>
        <v>1505814.32</v>
      </c>
      <c r="H60" s="1">
        <f>Mar!D60</f>
        <v>1462798.17</v>
      </c>
      <c r="I60" s="1">
        <f t="shared" si="1"/>
        <v>9987931.2799999993</v>
      </c>
      <c r="J60" s="1">
        <f>Jan!G60+Feb!G60+Mar!G60</f>
        <v>8788189.0900000017</v>
      </c>
      <c r="K60" s="1">
        <f t="shared" si="2"/>
        <v>9944915.129999999</v>
      </c>
      <c r="L60" s="1">
        <f t="shared" si="3"/>
        <v>8599870.4400000013</v>
      </c>
      <c r="M60" s="1">
        <f t="shared" si="4"/>
        <v>9987931.2799999993</v>
      </c>
      <c r="N60" s="1">
        <f t="shared" si="5"/>
        <v>8788189.0900000017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6" t="s">
        <v>49</v>
      </c>
      <c r="B61" s="25" t="s">
        <v>123</v>
      </c>
      <c r="C61" s="25" t="s">
        <v>123</v>
      </c>
      <c r="D61" s="25" t="s">
        <v>123</v>
      </c>
      <c r="E61" s="25" t="s">
        <v>123</v>
      </c>
      <c r="F61" s="25" t="s">
        <v>123</v>
      </c>
      <c r="G61" s="25" t="s">
        <v>123</v>
      </c>
      <c r="H61" s="25" t="s">
        <v>123</v>
      </c>
      <c r="I61" s="49" t="s">
        <v>123</v>
      </c>
      <c r="J61" s="25" t="s">
        <v>123</v>
      </c>
      <c r="K61" s="25" t="s">
        <v>123</v>
      </c>
      <c r="L61" s="25" t="s">
        <v>123</v>
      </c>
      <c r="M61" s="25" t="s">
        <v>123</v>
      </c>
      <c r="N61" s="25" t="s">
        <v>123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 t="s">
        <v>50</v>
      </c>
      <c r="B62" s="1">
        <f>Jan!K62</f>
        <v>27291018.899999999</v>
      </c>
      <c r="C62" s="1">
        <f>Feb!K62</f>
        <v>17677687.910000004</v>
      </c>
      <c r="D62" s="1">
        <f>Mar!K62</f>
        <v>33813577.019999996</v>
      </c>
      <c r="E62" s="1">
        <f t="shared" ref="E62:E93" si="6">B62+C62+D62</f>
        <v>78782283.829999998</v>
      </c>
      <c r="F62" s="1">
        <f>Jan!L62+Feb!L62+Mar!L62</f>
        <v>68327392.479999989</v>
      </c>
      <c r="G62" s="1">
        <f>Jan!E62</f>
        <v>12032339.919999998</v>
      </c>
      <c r="H62" s="1">
        <f>Mar!D62</f>
        <v>12429294.699999999</v>
      </c>
      <c r="I62" s="1">
        <f t="shared" ref="I62:I93" si="7">B62+C62+D62+G62-H62</f>
        <v>78385329.049999997</v>
      </c>
      <c r="J62" s="1">
        <f>Jan!G62+Feb!G62+Mar!G62</f>
        <v>69004831.129999995</v>
      </c>
      <c r="K62" s="1">
        <f t="shared" ref="K62:K93" si="8">E62</f>
        <v>78782283.829999998</v>
      </c>
      <c r="L62" s="1">
        <f t="shared" ref="L62:L93" si="9">F62</f>
        <v>68327392.479999989</v>
      </c>
      <c r="M62" s="1">
        <f t="shared" ref="M62:M93" si="10">I62</f>
        <v>78385329.049999997</v>
      </c>
      <c r="N62" s="1">
        <f t="shared" ref="N62:N93" si="11">J62</f>
        <v>69004831.129999995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 t="s">
        <v>51</v>
      </c>
      <c r="B63" s="1">
        <f>Jan!K63</f>
        <v>2151016.9800000004</v>
      </c>
      <c r="C63" s="1">
        <f>Feb!K63</f>
        <v>1987844.7300000002</v>
      </c>
      <c r="D63" s="1">
        <f>Mar!K63</f>
        <v>2954615.7800000003</v>
      </c>
      <c r="E63" s="1">
        <f t="shared" si="6"/>
        <v>7093477.4900000012</v>
      </c>
      <c r="F63" s="1">
        <f>Jan!L63+Feb!L63+Mar!L63</f>
        <v>6090529.8399999989</v>
      </c>
      <c r="G63" s="1">
        <f>Jan!E63</f>
        <v>942496.46</v>
      </c>
      <c r="H63" s="1">
        <f>Mar!D63</f>
        <v>1073950.67</v>
      </c>
      <c r="I63" s="1">
        <f t="shared" si="7"/>
        <v>6962023.2800000012</v>
      </c>
      <c r="J63" s="1">
        <f>Jan!G63+Feb!G63+Mar!G63</f>
        <v>6118765.3499999996</v>
      </c>
      <c r="K63" s="1">
        <f t="shared" si="8"/>
        <v>7093477.4900000012</v>
      </c>
      <c r="L63" s="1">
        <f t="shared" si="9"/>
        <v>6090529.8399999989</v>
      </c>
      <c r="M63" s="1">
        <f t="shared" si="10"/>
        <v>6962023.2800000012</v>
      </c>
      <c r="N63" s="1">
        <f t="shared" si="11"/>
        <v>6118765.3499999996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 t="s">
        <v>52</v>
      </c>
      <c r="B64" s="1">
        <f>Jan!K64</f>
        <v>13820946.93</v>
      </c>
      <c r="C64" s="1">
        <f>Feb!K64</f>
        <v>12014579.619999999</v>
      </c>
      <c r="D64" s="1">
        <f>Mar!K64</f>
        <v>18639780.459999997</v>
      </c>
      <c r="E64" s="1">
        <f t="shared" si="6"/>
        <v>44475307.00999999</v>
      </c>
      <c r="F64" s="1">
        <f>Jan!L64+Feb!L64+Mar!L64</f>
        <v>35769011.949999996</v>
      </c>
      <c r="G64" s="1">
        <f>Jan!E64</f>
        <v>6233396.8399999999</v>
      </c>
      <c r="H64" s="1">
        <f>Mar!D64</f>
        <v>6663948.1799999997</v>
      </c>
      <c r="I64" s="1">
        <f t="shared" si="7"/>
        <v>44044755.669999994</v>
      </c>
      <c r="J64" s="1">
        <f>Jan!G64+Feb!G64+Mar!G64</f>
        <v>36236020.859999999</v>
      </c>
      <c r="K64" s="1">
        <f t="shared" si="8"/>
        <v>44475307.00999999</v>
      </c>
      <c r="L64" s="1">
        <f t="shared" si="9"/>
        <v>35769011.949999996</v>
      </c>
      <c r="M64" s="1">
        <f t="shared" si="10"/>
        <v>44044755.669999994</v>
      </c>
      <c r="N64" s="1">
        <f t="shared" si="11"/>
        <v>36236020.859999999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 t="s">
        <v>53</v>
      </c>
      <c r="B65" s="1">
        <f>Jan!K65</f>
        <v>3877582.6500000004</v>
      </c>
      <c r="C65" s="1">
        <f>Feb!K65</f>
        <v>3357780.31</v>
      </c>
      <c r="D65" s="1">
        <f>Mar!K65</f>
        <v>5092526.41</v>
      </c>
      <c r="E65" s="1">
        <f t="shared" si="6"/>
        <v>12327889.370000001</v>
      </c>
      <c r="F65" s="1">
        <f>Jan!L65+Feb!L65+Mar!L65</f>
        <v>10792047.08</v>
      </c>
      <c r="G65" s="1">
        <f>Jan!E65</f>
        <v>1713416.8599999999</v>
      </c>
      <c r="H65" s="1">
        <f>Mar!D65</f>
        <v>1859596.97</v>
      </c>
      <c r="I65" s="1">
        <f t="shared" si="7"/>
        <v>12181709.26</v>
      </c>
      <c r="J65" s="1">
        <f>Jan!G65+Feb!G65+Mar!G65</f>
        <v>10863935.210000001</v>
      </c>
      <c r="K65" s="1">
        <f t="shared" si="8"/>
        <v>12327889.370000001</v>
      </c>
      <c r="L65" s="1">
        <f t="shared" si="9"/>
        <v>10792047.08</v>
      </c>
      <c r="M65" s="1">
        <f t="shared" si="10"/>
        <v>12181709.26</v>
      </c>
      <c r="N65" s="1">
        <f t="shared" si="11"/>
        <v>10863935.210000001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 t="s">
        <v>54</v>
      </c>
      <c r="B66" s="1">
        <f>Jan!K66</f>
        <v>3630802.1799999997</v>
      </c>
      <c r="C66" s="1">
        <f>Feb!K66</f>
        <v>3123829.27</v>
      </c>
      <c r="D66" s="1">
        <f>Mar!K66</f>
        <v>5112828.9499999993</v>
      </c>
      <c r="E66" s="1">
        <f t="shared" si="6"/>
        <v>11867460.399999999</v>
      </c>
      <c r="F66" s="1">
        <f>Jan!L66+Feb!L66+Mar!L66</f>
        <v>10197208.130000001</v>
      </c>
      <c r="G66" s="1">
        <f>Jan!E66</f>
        <v>1628473.86</v>
      </c>
      <c r="H66" s="1">
        <f>Mar!D66</f>
        <v>1907670.27</v>
      </c>
      <c r="I66" s="1">
        <f t="shared" si="7"/>
        <v>11588263.989999998</v>
      </c>
      <c r="J66" s="1">
        <f>Jan!G66+Feb!G66+Mar!G66</f>
        <v>10157115.400000002</v>
      </c>
      <c r="K66" s="1">
        <f t="shared" si="8"/>
        <v>11867460.399999999</v>
      </c>
      <c r="L66" s="1">
        <f t="shared" si="9"/>
        <v>10197208.130000001</v>
      </c>
      <c r="M66" s="1">
        <f t="shared" si="10"/>
        <v>11588263.989999998</v>
      </c>
      <c r="N66" s="1">
        <f t="shared" si="11"/>
        <v>10157115.400000002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 t="s">
        <v>55</v>
      </c>
      <c r="B67" s="1">
        <f>Jan!K67</f>
        <v>6358671.7699999996</v>
      </c>
      <c r="C67" s="1">
        <f>Feb!K67</f>
        <v>5459999.1500000004</v>
      </c>
      <c r="D67" s="1">
        <f>Mar!K67</f>
        <v>7969234.6099999994</v>
      </c>
      <c r="E67" s="1">
        <f t="shared" si="6"/>
        <v>19787905.530000001</v>
      </c>
      <c r="F67" s="1">
        <f>Jan!L67+Feb!L67+Mar!L67</f>
        <v>17719769</v>
      </c>
      <c r="G67" s="1">
        <f>Jan!E67</f>
        <v>2803796.56</v>
      </c>
      <c r="H67" s="1">
        <f>Mar!D67</f>
        <v>3352318.99</v>
      </c>
      <c r="I67" s="1">
        <f t="shared" si="7"/>
        <v>19239383.100000001</v>
      </c>
      <c r="J67" s="1">
        <f>Jan!G67+Feb!G67+Mar!G67</f>
        <v>17642105.690000001</v>
      </c>
      <c r="K67" s="1">
        <f t="shared" si="8"/>
        <v>19787905.530000001</v>
      </c>
      <c r="L67" s="1">
        <f t="shared" si="9"/>
        <v>17719769</v>
      </c>
      <c r="M67" s="1">
        <f t="shared" si="10"/>
        <v>19239383.100000001</v>
      </c>
      <c r="N67" s="1">
        <f t="shared" si="11"/>
        <v>17642105.690000001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 t="s">
        <v>56</v>
      </c>
      <c r="B68" s="1">
        <f>Jan!K68</f>
        <v>6124928.5300000003</v>
      </c>
      <c r="C68" s="1">
        <f>Feb!K68</f>
        <v>5028033.2799999993</v>
      </c>
      <c r="D68" s="1">
        <f>Mar!K68</f>
        <v>6335493.8300000001</v>
      </c>
      <c r="E68" s="1">
        <f t="shared" si="6"/>
        <v>17488455.640000001</v>
      </c>
      <c r="F68" s="1">
        <f>Jan!L68+Feb!L68+Mar!L68</f>
        <v>15527501.359999999</v>
      </c>
      <c r="G68" s="1">
        <f>Jan!E68</f>
        <v>2744686.31</v>
      </c>
      <c r="H68" s="1">
        <f>Mar!D68</f>
        <v>2906448.61</v>
      </c>
      <c r="I68" s="1">
        <f t="shared" si="7"/>
        <v>17326693.34</v>
      </c>
      <c r="J68" s="1">
        <f>Jan!G68+Feb!G68+Mar!G68</f>
        <v>15731780.18</v>
      </c>
      <c r="K68" s="1">
        <f t="shared" si="8"/>
        <v>17488455.640000001</v>
      </c>
      <c r="L68" s="1">
        <f t="shared" si="9"/>
        <v>15527501.359999999</v>
      </c>
      <c r="M68" s="1">
        <f t="shared" si="10"/>
        <v>17326693.34</v>
      </c>
      <c r="N68" s="1">
        <f t="shared" si="11"/>
        <v>15731780.18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 t="s">
        <v>57</v>
      </c>
      <c r="B69" s="1">
        <f>Jan!K69</f>
        <v>2304297.17</v>
      </c>
      <c r="C69" s="1">
        <f>Feb!K69</f>
        <v>1840393.8299999998</v>
      </c>
      <c r="D69" s="1">
        <f>Mar!K69</f>
        <v>3182631.8400000008</v>
      </c>
      <c r="E69" s="1">
        <f t="shared" si="6"/>
        <v>7327322.8400000008</v>
      </c>
      <c r="F69" s="1">
        <f>Jan!L69+Feb!L69+Mar!L69</f>
        <v>6319501.3100000005</v>
      </c>
      <c r="G69" s="1">
        <f>Jan!E69</f>
        <v>1015423.1500000001</v>
      </c>
      <c r="H69" s="1">
        <f>Mar!D69</f>
        <v>1200351.21</v>
      </c>
      <c r="I69" s="1">
        <f t="shared" si="7"/>
        <v>7142394.7800000012</v>
      </c>
      <c r="J69" s="1">
        <f>Jan!G69+Feb!G69+Mar!G69</f>
        <v>6312935.0600000005</v>
      </c>
      <c r="K69" s="1">
        <f t="shared" si="8"/>
        <v>7327322.8400000008</v>
      </c>
      <c r="L69" s="1">
        <f t="shared" si="9"/>
        <v>6319501.3100000005</v>
      </c>
      <c r="M69" s="1">
        <f t="shared" si="10"/>
        <v>7142394.7800000012</v>
      </c>
      <c r="N69" s="1">
        <f t="shared" si="11"/>
        <v>6312935.0600000005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 t="s">
        <v>58</v>
      </c>
      <c r="B70" s="1">
        <f>Jan!K70</f>
        <v>5444178.4400000004</v>
      </c>
      <c r="C70" s="1">
        <f>Feb!K70</f>
        <v>4726694.71</v>
      </c>
      <c r="D70" s="1">
        <f>Mar!K70</f>
        <v>6228838.5899999999</v>
      </c>
      <c r="E70" s="1">
        <f t="shared" si="6"/>
        <v>16399711.74</v>
      </c>
      <c r="F70" s="1">
        <f>Jan!L70+Feb!L70+Mar!L70</f>
        <v>14850950.4</v>
      </c>
      <c r="G70" s="1">
        <f>Jan!E70</f>
        <v>2451742.42</v>
      </c>
      <c r="H70" s="1">
        <f>Mar!D70</f>
        <v>2747302.56</v>
      </c>
      <c r="I70" s="1">
        <f t="shared" si="7"/>
        <v>16104151.6</v>
      </c>
      <c r="J70" s="1">
        <f>Jan!G70+Feb!G70+Mar!G70</f>
        <v>14910306.119999999</v>
      </c>
      <c r="K70" s="1">
        <f t="shared" si="8"/>
        <v>16399711.74</v>
      </c>
      <c r="L70" s="1">
        <f t="shared" si="9"/>
        <v>14850950.4</v>
      </c>
      <c r="M70" s="1">
        <f t="shared" si="10"/>
        <v>16104151.6</v>
      </c>
      <c r="N70" s="1">
        <f t="shared" si="11"/>
        <v>14910306.119999999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 t="s">
        <v>59</v>
      </c>
      <c r="B71" s="1">
        <f>Jan!K71</f>
        <v>4022762.4099999997</v>
      </c>
      <c r="C71" s="1">
        <f>Feb!K71</f>
        <v>3321372.25</v>
      </c>
      <c r="D71" s="1">
        <f>Mar!K71</f>
        <v>6979067.7400000002</v>
      </c>
      <c r="E71" s="1">
        <f t="shared" si="6"/>
        <v>14323202.4</v>
      </c>
      <c r="F71" s="1">
        <f>Jan!L71+Feb!L71+Mar!L71</f>
        <v>11822300.59</v>
      </c>
      <c r="G71" s="1">
        <f>Jan!E71</f>
        <v>1783918.32</v>
      </c>
      <c r="H71" s="1">
        <f>Mar!D71</f>
        <v>2139056.19</v>
      </c>
      <c r="I71" s="1">
        <f t="shared" si="7"/>
        <v>13968064.530000001</v>
      </c>
      <c r="J71" s="1">
        <f>Jan!G71+Feb!G71+Mar!G71</f>
        <v>11795427.34</v>
      </c>
      <c r="K71" s="1">
        <f t="shared" si="8"/>
        <v>14323202.4</v>
      </c>
      <c r="L71" s="1">
        <f t="shared" si="9"/>
        <v>11822300.59</v>
      </c>
      <c r="M71" s="1">
        <f t="shared" si="10"/>
        <v>13968064.530000001</v>
      </c>
      <c r="N71" s="1">
        <f t="shared" si="11"/>
        <v>11795427.34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 t="s">
        <v>7</v>
      </c>
      <c r="B72" s="1">
        <f>Jan!K72</f>
        <v>2936968.16</v>
      </c>
      <c r="C72" s="1">
        <f>Feb!K72</f>
        <v>2506604.04</v>
      </c>
      <c r="D72" s="1">
        <f>Mar!K72</f>
        <v>3701757.58</v>
      </c>
      <c r="E72" s="1">
        <f t="shared" si="6"/>
        <v>9145329.7800000012</v>
      </c>
      <c r="F72" s="1">
        <f>Jan!L72+Feb!L72+Mar!L72</f>
        <v>8133880.7999999998</v>
      </c>
      <c r="G72" s="1">
        <f>Jan!E72</f>
        <v>1347006.35</v>
      </c>
      <c r="H72" s="1">
        <f>Mar!D72</f>
        <v>1487687.05</v>
      </c>
      <c r="I72" s="1">
        <f t="shared" si="7"/>
        <v>9004649.0800000001</v>
      </c>
      <c r="J72" s="1">
        <f>Jan!G72+Feb!G72+Mar!G72</f>
        <v>8150020.2400000002</v>
      </c>
      <c r="K72" s="1">
        <f t="shared" si="8"/>
        <v>9145329.7800000012</v>
      </c>
      <c r="L72" s="1">
        <f t="shared" si="9"/>
        <v>8133880.7999999998</v>
      </c>
      <c r="M72" s="1">
        <f t="shared" si="10"/>
        <v>9004649.0800000001</v>
      </c>
      <c r="N72" s="1">
        <f t="shared" si="11"/>
        <v>8150020.2400000002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 t="s">
        <v>60</v>
      </c>
      <c r="B73" s="1">
        <f>Jan!K73</f>
        <v>2009814.77</v>
      </c>
      <c r="C73" s="1">
        <f>Feb!K73</f>
        <v>1785708.59</v>
      </c>
      <c r="D73" s="1">
        <f>Mar!K73</f>
        <v>3552625.7199999997</v>
      </c>
      <c r="E73" s="1">
        <f t="shared" si="6"/>
        <v>7348149.0800000001</v>
      </c>
      <c r="F73" s="1">
        <f>Jan!L73+Feb!L73+Mar!L73</f>
        <v>6311821.8799999999</v>
      </c>
      <c r="G73" s="1">
        <f>Jan!E73</f>
        <v>898244.26</v>
      </c>
      <c r="H73" s="1">
        <f>Mar!D73</f>
        <v>1107472.77</v>
      </c>
      <c r="I73" s="1">
        <f t="shared" si="7"/>
        <v>7138920.5700000003</v>
      </c>
      <c r="J73" s="1">
        <f>Jan!G73+Feb!G73+Mar!G73</f>
        <v>6275063.2199999997</v>
      </c>
      <c r="K73" s="1">
        <f t="shared" si="8"/>
        <v>7348149.0800000001</v>
      </c>
      <c r="L73" s="1">
        <f t="shared" si="9"/>
        <v>6311821.8799999999</v>
      </c>
      <c r="M73" s="1">
        <f t="shared" si="10"/>
        <v>7138920.5700000003</v>
      </c>
      <c r="N73" s="1">
        <f t="shared" si="11"/>
        <v>6275063.2199999997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 t="s">
        <v>61</v>
      </c>
      <c r="B74" s="1">
        <f>Jan!K74</f>
        <v>19906428.740000002</v>
      </c>
      <c r="C74" s="1">
        <f>Feb!K74</f>
        <v>16544432.48</v>
      </c>
      <c r="D74" s="1">
        <f>Mar!K74</f>
        <v>28758750.519999996</v>
      </c>
      <c r="E74" s="1">
        <f t="shared" si="6"/>
        <v>65209611.739999995</v>
      </c>
      <c r="F74" s="1">
        <f>Jan!L74+Feb!L74+Mar!L74</f>
        <v>56065638.890000001</v>
      </c>
      <c r="G74" s="1">
        <f>Jan!E74</f>
        <v>8663185.7400000002</v>
      </c>
      <c r="H74" s="1">
        <f>Mar!D74</f>
        <v>8743100</v>
      </c>
      <c r="I74" s="1">
        <f t="shared" si="7"/>
        <v>65129697.479999989</v>
      </c>
      <c r="J74" s="1">
        <f>Jan!G74+Feb!G74+Mar!G74</f>
        <v>56264834.439999998</v>
      </c>
      <c r="K74" s="1">
        <f t="shared" si="8"/>
        <v>65209611.739999995</v>
      </c>
      <c r="L74" s="1">
        <f t="shared" si="9"/>
        <v>56065638.890000001</v>
      </c>
      <c r="M74" s="1">
        <f t="shared" si="10"/>
        <v>65129697.479999989</v>
      </c>
      <c r="N74" s="1">
        <f t="shared" si="11"/>
        <v>56264834.439999998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 t="s">
        <v>62</v>
      </c>
      <c r="B75" s="1">
        <f>Jan!K75</f>
        <v>78351031.900000006</v>
      </c>
      <c r="C75" s="1">
        <f>Feb!K75</f>
        <v>65108138.089999996</v>
      </c>
      <c r="D75" s="1">
        <f>Mar!K75</f>
        <v>96519495.599999994</v>
      </c>
      <c r="E75" s="1">
        <f t="shared" si="6"/>
        <v>239978665.59</v>
      </c>
      <c r="F75" s="1">
        <f>Jan!L75+Feb!L75+Mar!L75</f>
        <v>205021382.38</v>
      </c>
      <c r="G75" s="1">
        <f>Jan!E75</f>
        <v>35261684.539999999</v>
      </c>
      <c r="H75" s="1">
        <f>Mar!D75</f>
        <v>37345805.299999997</v>
      </c>
      <c r="I75" s="1">
        <f t="shared" si="7"/>
        <v>237894544.82999998</v>
      </c>
      <c r="J75" s="1">
        <f>Jan!G75+Feb!G75+Mar!G75</f>
        <v>207100257.84</v>
      </c>
      <c r="K75" s="1">
        <f t="shared" si="8"/>
        <v>239978665.59</v>
      </c>
      <c r="L75" s="1">
        <f t="shared" si="9"/>
        <v>205021382.38</v>
      </c>
      <c r="M75" s="1">
        <f t="shared" si="10"/>
        <v>237894544.82999998</v>
      </c>
      <c r="N75" s="1">
        <f t="shared" si="11"/>
        <v>207100257.84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 t="s">
        <v>63</v>
      </c>
      <c r="B76" s="1">
        <f>Jan!K76</f>
        <v>2859006.62</v>
      </c>
      <c r="C76" s="1">
        <f>Feb!K76</f>
        <v>2424748.7699999996</v>
      </c>
      <c r="D76" s="1">
        <f>Mar!K76</f>
        <v>3612237.01</v>
      </c>
      <c r="E76" s="1">
        <f t="shared" si="6"/>
        <v>8895992.3999999985</v>
      </c>
      <c r="F76" s="1">
        <f>Jan!L76+Feb!L76+Mar!L76</f>
        <v>7848631.8300000001</v>
      </c>
      <c r="G76" s="1">
        <f>Jan!E76</f>
        <v>1235628.5699999998</v>
      </c>
      <c r="H76" s="1">
        <f>Mar!D76</f>
        <v>1280863.6599999999</v>
      </c>
      <c r="I76" s="1">
        <f t="shared" si="7"/>
        <v>8850757.3099999987</v>
      </c>
      <c r="J76" s="1">
        <f>Jan!G76+Feb!G76+Mar!G76</f>
        <v>7946023.5</v>
      </c>
      <c r="K76" s="1">
        <f t="shared" si="8"/>
        <v>8895992.3999999985</v>
      </c>
      <c r="L76" s="1">
        <f t="shared" si="9"/>
        <v>7848631.8300000001</v>
      </c>
      <c r="M76" s="1">
        <f t="shared" si="10"/>
        <v>8850757.3099999987</v>
      </c>
      <c r="N76" s="1">
        <f t="shared" si="11"/>
        <v>7946023.5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 t="s">
        <v>64</v>
      </c>
      <c r="B77" s="1">
        <f>Jan!K77</f>
        <v>2293106.71</v>
      </c>
      <c r="C77" s="1">
        <f>Feb!K77</f>
        <v>1942843.29</v>
      </c>
      <c r="D77" s="1">
        <f>Mar!K77</f>
        <v>3134070.37</v>
      </c>
      <c r="E77" s="1">
        <f t="shared" si="6"/>
        <v>7370020.3700000001</v>
      </c>
      <c r="F77" s="1">
        <f>Jan!L77+Feb!L77+Mar!L77</f>
        <v>6583947.2400000002</v>
      </c>
      <c r="G77" s="1">
        <f>Jan!E77</f>
        <v>1020228.68</v>
      </c>
      <c r="H77" s="1">
        <f>Mar!D77</f>
        <v>1182586.52</v>
      </c>
      <c r="I77" s="1">
        <f t="shared" si="7"/>
        <v>7207662.5300000012</v>
      </c>
      <c r="J77" s="1">
        <f>Jan!G77+Feb!G77+Mar!G77</f>
        <v>6578840.0499999998</v>
      </c>
      <c r="K77" s="1">
        <f t="shared" si="8"/>
        <v>7370020.3700000001</v>
      </c>
      <c r="L77" s="1">
        <f t="shared" si="9"/>
        <v>6583947.2400000002</v>
      </c>
      <c r="M77" s="1">
        <f t="shared" si="10"/>
        <v>7207662.5300000012</v>
      </c>
      <c r="N77" s="1">
        <f t="shared" si="11"/>
        <v>6578840.0499999998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 t="s">
        <v>9</v>
      </c>
      <c r="B78" s="1">
        <f>Jan!K78</f>
        <v>2053554.7000000002</v>
      </c>
      <c r="C78" s="1">
        <f>Feb!K78</f>
        <v>1719133.23</v>
      </c>
      <c r="D78" s="1">
        <f>Mar!K78</f>
        <v>2860059.0300000003</v>
      </c>
      <c r="E78" s="1">
        <f t="shared" si="6"/>
        <v>6632746.9600000009</v>
      </c>
      <c r="F78" s="1">
        <f>Jan!L78+Feb!L78+Mar!L78</f>
        <v>5827236.75</v>
      </c>
      <c r="G78" s="1">
        <f>Jan!E78</f>
        <v>925117.22</v>
      </c>
      <c r="H78" s="1">
        <f>Mar!D78</f>
        <v>1067702.9099999999</v>
      </c>
      <c r="I78" s="1">
        <f t="shared" si="7"/>
        <v>6490161.2700000005</v>
      </c>
      <c r="J78" s="1">
        <f>Jan!G78+Feb!G78+Mar!G78</f>
        <v>5808924.1699999999</v>
      </c>
      <c r="K78" s="1">
        <f t="shared" si="8"/>
        <v>6632746.9600000009</v>
      </c>
      <c r="L78" s="1">
        <f t="shared" si="9"/>
        <v>5827236.75</v>
      </c>
      <c r="M78" s="1">
        <f t="shared" si="10"/>
        <v>6490161.2700000005</v>
      </c>
      <c r="N78" s="1">
        <f t="shared" si="11"/>
        <v>5808924.1699999999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 t="s">
        <v>65</v>
      </c>
      <c r="B79" s="1">
        <f>Jan!K79</f>
        <v>3806481.54</v>
      </c>
      <c r="C79" s="1">
        <f>Feb!K79</f>
        <v>3289077.1799999997</v>
      </c>
      <c r="D79" s="1">
        <f>Mar!K79</f>
        <v>5258356.28</v>
      </c>
      <c r="E79" s="1">
        <f t="shared" si="6"/>
        <v>12353915</v>
      </c>
      <c r="F79" s="1">
        <f>Jan!L79+Feb!L79+Mar!L79</f>
        <v>10461920.07</v>
      </c>
      <c r="G79" s="1">
        <f>Jan!E79</f>
        <v>1757149.91</v>
      </c>
      <c r="H79" s="1">
        <f>Mar!D79</f>
        <v>2022576.24</v>
      </c>
      <c r="I79" s="1">
        <f t="shared" si="7"/>
        <v>12088488.67</v>
      </c>
      <c r="J79" s="1">
        <f>Jan!G79+Feb!G79+Mar!G79</f>
        <v>10407066.67</v>
      </c>
      <c r="K79" s="1">
        <f t="shared" si="8"/>
        <v>12353915</v>
      </c>
      <c r="L79" s="1">
        <f t="shared" si="9"/>
        <v>10461920.07</v>
      </c>
      <c r="M79" s="1">
        <f t="shared" si="10"/>
        <v>12088488.67</v>
      </c>
      <c r="N79" s="1">
        <f t="shared" si="11"/>
        <v>10407066.67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 t="s">
        <v>66</v>
      </c>
      <c r="B80" s="1">
        <f>Jan!K80</f>
        <v>3297907.84</v>
      </c>
      <c r="C80" s="1">
        <f>Feb!K80</f>
        <v>2773002.58</v>
      </c>
      <c r="D80" s="1">
        <f>Mar!K80</f>
        <v>4589991.2</v>
      </c>
      <c r="E80" s="1">
        <f t="shared" si="6"/>
        <v>10660901.620000001</v>
      </c>
      <c r="F80" s="1">
        <f>Jan!L80+Feb!L80+Mar!L80</f>
        <v>9630994.8099999987</v>
      </c>
      <c r="G80" s="1">
        <f>Jan!E80</f>
        <v>1453900.76</v>
      </c>
      <c r="H80" s="1">
        <f>Mar!D80</f>
        <v>1621925.46</v>
      </c>
      <c r="I80" s="1">
        <f t="shared" si="7"/>
        <v>10492876.920000002</v>
      </c>
      <c r="J80" s="1">
        <f>Jan!G80+Feb!G80+Mar!G80</f>
        <v>9695310.7899999991</v>
      </c>
      <c r="K80" s="1">
        <f t="shared" si="8"/>
        <v>10660901.620000001</v>
      </c>
      <c r="L80" s="1">
        <f t="shared" si="9"/>
        <v>9630994.8099999987</v>
      </c>
      <c r="M80" s="1">
        <f t="shared" si="10"/>
        <v>10492876.920000002</v>
      </c>
      <c r="N80" s="1">
        <f t="shared" si="11"/>
        <v>9695310.7899999991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 t="s">
        <v>67</v>
      </c>
      <c r="B81" s="1">
        <f>Jan!K81</f>
        <v>296375.64</v>
      </c>
      <c r="C81" s="1">
        <f>Feb!K81</f>
        <v>244955.08000000002</v>
      </c>
      <c r="D81" s="1">
        <f>Mar!K81</f>
        <v>440960.19</v>
      </c>
      <c r="E81" s="1">
        <f t="shared" si="6"/>
        <v>982290.90999999992</v>
      </c>
      <c r="F81" s="1">
        <f>Jan!L81+Feb!L81+Mar!L81</f>
        <v>861290.88000000012</v>
      </c>
      <c r="G81" s="1">
        <f>Jan!E81</f>
        <v>124237.79</v>
      </c>
      <c r="H81" s="1">
        <f>Mar!D81</f>
        <v>140153.54</v>
      </c>
      <c r="I81" s="1">
        <f t="shared" si="7"/>
        <v>966375.15999999992</v>
      </c>
      <c r="J81" s="1">
        <f>Jan!G81+Feb!G81+Mar!G81</f>
        <v>857186.31</v>
      </c>
      <c r="K81" s="1">
        <f t="shared" si="8"/>
        <v>982290.90999999992</v>
      </c>
      <c r="L81" s="1">
        <f t="shared" si="9"/>
        <v>861290.88000000012</v>
      </c>
      <c r="M81" s="1">
        <f t="shared" si="10"/>
        <v>966375.15999999992</v>
      </c>
      <c r="N81" s="1">
        <f t="shared" si="11"/>
        <v>857186.31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 t="s">
        <v>68</v>
      </c>
      <c r="B82" s="1">
        <f>Jan!K82</f>
        <v>2949396.1799999997</v>
      </c>
      <c r="C82" s="1">
        <f>Feb!K82</f>
        <v>2498959.0099999998</v>
      </c>
      <c r="D82" s="1">
        <f>Mar!K82</f>
        <v>4064584.6300000008</v>
      </c>
      <c r="E82" s="1">
        <f t="shared" si="6"/>
        <v>9512939.8200000003</v>
      </c>
      <c r="F82" s="1">
        <f>Jan!L82+Feb!L82+Mar!L82</f>
        <v>8721169.4100000001</v>
      </c>
      <c r="G82" s="1">
        <f>Jan!E82</f>
        <v>1343425.72</v>
      </c>
      <c r="H82" s="1">
        <f>Mar!D82</f>
        <v>1563283.75</v>
      </c>
      <c r="I82" s="1">
        <f t="shared" si="7"/>
        <v>9293081.790000001</v>
      </c>
      <c r="J82" s="1">
        <f>Jan!G82+Feb!G82+Mar!G82</f>
        <v>8694374.540000001</v>
      </c>
      <c r="K82" s="1">
        <f t="shared" si="8"/>
        <v>9512939.8200000003</v>
      </c>
      <c r="L82" s="1">
        <f t="shared" si="9"/>
        <v>8721169.4100000001</v>
      </c>
      <c r="M82" s="1">
        <f t="shared" si="10"/>
        <v>9293081.790000001</v>
      </c>
      <c r="N82" s="1">
        <f t="shared" si="11"/>
        <v>8694374.540000001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 t="s">
        <v>69</v>
      </c>
      <c r="B83" s="1">
        <f>Jan!K83</f>
        <v>6991690.3200000003</v>
      </c>
      <c r="C83" s="1">
        <f>Feb!K83</f>
        <v>5954944.7200000007</v>
      </c>
      <c r="D83" s="1">
        <f>Mar!K83</f>
        <v>9390301.3100000005</v>
      </c>
      <c r="E83" s="1">
        <f t="shared" si="6"/>
        <v>22336936.350000001</v>
      </c>
      <c r="F83" s="1">
        <f>Jan!L83+Feb!L83+Mar!L83</f>
        <v>20287831</v>
      </c>
      <c r="G83" s="1">
        <f>Jan!E83</f>
        <v>3182292.33</v>
      </c>
      <c r="H83" s="1">
        <f>Mar!D83</f>
        <v>3957641.48</v>
      </c>
      <c r="I83" s="1">
        <f t="shared" si="7"/>
        <v>21561587.199999999</v>
      </c>
      <c r="J83" s="1">
        <f>Jan!G83+Feb!G83+Mar!G83</f>
        <v>20128611.860000003</v>
      </c>
      <c r="K83" s="1">
        <f t="shared" si="8"/>
        <v>22336936.350000001</v>
      </c>
      <c r="L83" s="1">
        <f t="shared" si="9"/>
        <v>20287831</v>
      </c>
      <c r="M83" s="1">
        <f t="shared" si="10"/>
        <v>21561587.199999999</v>
      </c>
      <c r="N83" s="1">
        <f t="shared" si="11"/>
        <v>20128611.860000003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 t="s">
        <v>70</v>
      </c>
      <c r="B84" s="1">
        <f>Jan!K84</f>
        <v>1095529.94</v>
      </c>
      <c r="C84" s="1">
        <f>Feb!K84</f>
        <v>943090.13000000012</v>
      </c>
      <c r="D84" s="1">
        <f>Mar!K84</f>
        <v>1929249.5499999998</v>
      </c>
      <c r="E84" s="1">
        <f t="shared" si="6"/>
        <v>3967869.62</v>
      </c>
      <c r="F84" s="1">
        <f>Jan!L84+Feb!L84+Mar!L84</f>
        <v>3371947.4400000004</v>
      </c>
      <c r="G84" s="1">
        <f>Jan!E84</f>
        <v>494140.28</v>
      </c>
      <c r="H84" s="1">
        <f>Mar!D84</f>
        <v>626760.72</v>
      </c>
      <c r="I84" s="1">
        <f t="shared" si="7"/>
        <v>3835249.1800000006</v>
      </c>
      <c r="J84" s="1">
        <f>Jan!G84+Feb!G84+Mar!G84</f>
        <v>3320748.41</v>
      </c>
      <c r="K84" s="1">
        <f t="shared" si="8"/>
        <v>3967869.62</v>
      </c>
      <c r="L84" s="1">
        <f t="shared" si="9"/>
        <v>3371947.4400000004</v>
      </c>
      <c r="M84" s="1">
        <f t="shared" si="10"/>
        <v>3835249.1800000006</v>
      </c>
      <c r="N84" s="1">
        <f t="shared" si="11"/>
        <v>3320748.41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 t="s">
        <v>71</v>
      </c>
      <c r="B85" s="1">
        <f>Jan!K85</f>
        <v>3180790.1100000003</v>
      </c>
      <c r="C85" s="1">
        <f>Feb!K85</f>
        <v>2621130.2400000002</v>
      </c>
      <c r="D85" s="1">
        <f>Mar!K85</f>
        <v>3870473.7299999995</v>
      </c>
      <c r="E85" s="1">
        <f t="shared" si="6"/>
        <v>9672394.0800000001</v>
      </c>
      <c r="F85" s="1">
        <f>Jan!L85+Feb!L85+Mar!L85</f>
        <v>8952376.0800000001</v>
      </c>
      <c r="G85" s="1">
        <f>Jan!E85</f>
        <v>1439262.33</v>
      </c>
      <c r="H85" s="1">
        <f>Mar!D85</f>
        <v>1662257.61</v>
      </c>
      <c r="I85" s="1">
        <f t="shared" si="7"/>
        <v>9449398.8000000007</v>
      </c>
      <c r="J85" s="1">
        <f>Jan!G85+Feb!G85+Mar!G85</f>
        <v>8954606.1400000006</v>
      </c>
      <c r="K85" s="1">
        <f t="shared" si="8"/>
        <v>9672394.0800000001</v>
      </c>
      <c r="L85" s="1">
        <f t="shared" si="9"/>
        <v>8952376.0800000001</v>
      </c>
      <c r="M85" s="1">
        <f t="shared" si="10"/>
        <v>9449398.8000000007</v>
      </c>
      <c r="N85" s="1">
        <f t="shared" si="11"/>
        <v>8954606.1400000006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 t="s">
        <v>72</v>
      </c>
      <c r="B86" s="1">
        <f>Jan!K86</f>
        <v>2692902.37</v>
      </c>
      <c r="C86" s="1">
        <f>Feb!K86</f>
        <v>2277412.27</v>
      </c>
      <c r="D86" s="1">
        <f>Mar!K86</f>
        <v>3903608.7600000002</v>
      </c>
      <c r="E86" s="1">
        <f t="shared" si="6"/>
        <v>8873923.4000000004</v>
      </c>
      <c r="F86" s="1">
        <f>Jan!L86+Feb!L86+Mar!L86</f>
        <v>8015885.8700000001</v>
      </c>
      <c r="G86" s="1">
        <f>Jan!E86</f>
        <v>1182275.8400000001</v>
      </c>
      <c r="H86" s="1">
        <f>Mar!D86</f>
        <v>1470236.24</v>
      </c>
      <c r="I86" s="1">
        <f t="shared" si="7"/>
        <v>8585963</v>
      </c>
      <c r="J86" s="1">
        <f>Jan!G86+Feb!G86+Mar!G86</f>
        <v>7955400.3499999996</v>
      </c>
      <c r="K86" s="1">
        <f t="shared" si="8"/>
        <v>8873923.4000000004</v>
      </c>
      <c r="L86" s="1">
        <f t="shared" si="9"/>
        <v>8015885.8700000001</v>
      </c>
      <c r="M86" s="1">
        <f t="shared" si="10"/>
        <v>8585963</v>
      </c>
      <c r="N86" s="1">
        <f t="shared" si="11"/>
        <v>7955400.3499999996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 t="s">
        <v>73</v>
      </c>
      <c r="B87" s="1">
        <f>Jan!K87</f>
        <v>49152635.699999996</v>
      </c>
      <c r="C87" s="1">
        <f>Feb!K87</f>
        <v>41734593.890000001</v>
      </c>
      <c r="D87" s="1">
        <f>Mar!K87</f>
        <v>59459809.509999998</v>
      </c>
      <c r="E87" s="1">
        <f t="shared" si="6"/>
        <v>150347039.09999999</v>
      </c>
      <c r="F87" s="1">
        <f>Jan!L87+Feb!L87+Mar!L87</f>
        <v>128665658.22</v>
      </c>
      <c r="G87" s="1">
        <f>Jan!E87</f>
        <v>22321309.66</v>
      </c>
      <c r="H87" s="1">
        <f>Mar!D87</f>
        <v>24021886.460000001</v>
      </c>
      <c r="I87" s="1">
        <f t="shared" si="7"/>
        <v>148646462.29999998</v>
      </c>
      <c r="J87" s="1">
        <f>Jan!G87+Feb!G87+Mar!G87</f>
        <v>129346807.74000001</v>
      </c>
      <c r="K87" s="1">
        <f t="shared" si="8"/>
        <v>150347039.09999999</v>
      </c>
      <c r="L87" s="1">
        <f t="shared" si="9"/>
        <v>128665658.22</v>
      </c>
      <c r="M87" s="1">
        <f t="shared" si="10"/>
        <v>148646462.29999998</v>
      </c>
      <c r="N87" s="1">
        <f t="shared" si="11"/>
        <v>129346807.74000001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 t="s">
        <v>74</v>
      </c>
      <c r="B88" s="1">
        <f>Jan!K88</f>
        <v>3147822.92</v>
      </c>
      <c r="C88" s="1">
        <f>Feb!K88</f>
        <v>2642557.84</v>
      </c>
      <c r="D88" s="1">
        <f>Mar!K88</f>
        <v>4291011.9000000004</v>
      </c>
      <c r="E88" s="1">
        <f t="shared" si="6"/>
        <v>10081392.66</v>
      </c>
      <c r="F88" s="1">
        <f>Jan!L88+Feb!L88+Mar!L88</f>
        <v>8958054.4199999999</v>
      </c>
      <c r="G88" s="1">
        <f>Jan!E88</f>
        <v>1451137.4100000001</v>
      </c>
      <c r="H88" s="1">
        <f>Mar!D88</f>
        <v>1685664.44</v>
      </c>
      <c r="I88" s="1">
        <f t="shared" si="7"/>
        <v>9846865.6300000008</v>
      </c>
      <c r="J88" s="1">
        <f>Jan!G88+Feb!G88+Mar!G88</f>
        <v>8962761.5899999999</v>
      </c>
      <c r="K88" s="1">
        <f t="shared" si="8"/>
        <v>10081392.66</v>
      </c>
      <c r="L88" s="1">
        <f t="shared" si="9"/>
        <v>8958054.4199999999</v>
      </c>
      <c r="M88" s="1">
        <f t="shared" si="10"/>
        <v>9846865.6300000008</v>
      </c>
      <c r="N88" s="1">
        <f t="shared" si="11"/>
        <v>8962761.5899999999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 t="s">
        <v>75</v>
      </c>
      <c r="B89" s="1">
        <f>Jan!K89</f>
        <v>123272070.01999998</v>
      </c>
      <c r="C89" s="1">
        <f>Feb!K89</f>
        <v>101770836.44</v>
      </c>
      <c r="D89" s="1">
        <f>Mar!K89</f>
        <v>145057801.22999999</v>
      </c>
      <c r="E89" s="1">
        <f t="shared" si="6"/>
        <v>370100707.68999994</v>
      </c>
      <c r="F89" s="1">
        <f>Jan!L89+Feb!L89+Mar!L89</f>
        <v>316792656.61000001</v>
      </c>
      <c r="G89" s="1">
        <f>Jan!E89</f>
        <v>54505475.36999999</v>
      </c>
      <c r="H89" s="1">
        <f>Mar!D89</f>
        <v>55105969.590000004</v>
      </c>
      <c r="I89" s="1">
        <f t="shared" si="7"/>
        <v>369500213.46999991</v>
      </c>
      <c r="J89" s="1">
        <f>Jan!G89+Feb!G89+Mar!G89</f>
        <v>322764665.52999997</v>
      </c>
      <c r="K89" s="1">
        <f t="shared" si="8"/>
        <v>370100707.68999994</v>
      </c>
      <c r="L89" s="1">
        <f t="shared" si="9"/>
        <v>316792656.61000001</v>
      </c>
      <c r="M89" s="1">
        <f t="shared" si="10"/>
        <v>369500213.46999991</v>
      </c>
      <c r="N89" s="1">
        <f t="shared" si="11"/>
        <v>322764665.52999997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 t="s">
        <v>76</v>
      </c>
      <c r="B90" s="1">
        <f>Jan!K90</f>
        <v>11792559.450000001</v>
      </c>
      <c r="C90" s="1">
        <f>Feb!K90</f>
        <v>10053390.73</v>
      </c>
      <c r="D90" s="1">
        <f>Mar!K90</f>
        <v>15034408.060000001</v>
      </c>
      <c r="E90" s="1">
        <f t="shared" si="6"/>
        <v>36880358.240000002</v>
      </c>
      <c r="F90" s="1">
        <f>Jan!L90+Feb!L90+Mar!L90</f>
        <v>31803685.490000002</v>
      </c>
      <c r="G90" s="1">
        <f>Jan!E90</f>
        <v>5415365.3600000003</v>
      </c>
      <c r="H90" s="1">
        <f>Mar!D90</f>
        <v>5977980.0199999996</v>
      </c>
      <c r="I90" s="1">
        <f t="shared" si="7"/>
        <v>36317743.579999998</v>
      </c>
      <c r="J90" s="1">
        <f>Jan!G90+Feb!G90+Mar!G90</f>
        <v>32019563.720000003</v>
      </c>
      <c r="K90" s="1">
        <f t="shared" si="8"/>
        <v>36880358.240000002</v>
      </c>
      <c r="L90" s="1">
        <f t="shared" si="9"/>
        <v>31803685.490000002</v>
      </c>
      <c r="M90" s="1">
        <f t="shared" si="10"/>
        <v>36317743.579999998</v>
      </c>
      <c r="N90" s="1">
        <f t="shared" si="11"/>
        <v>32019563.720000003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 t="s">
        <v>32</v>
      </c>
      <c r="B91" s="1">
        <f>Jan!K91</f>
        <v>13769761.299999997</v>
      </c>
      <c r="C91" s="1">
        <f>Feb!K91</f>
        <v>11702887.23</v>
      </c>
      <c r="D91" s="1">
        <f>Mar!K91</f>
        <v>18056387.690000005</v>
      </c>
      <c r="E91" s="1">
        <f t="shared" si="6"/>
        <v>43529036.219999999</v>
      </c>
      <c r="F91" s="1">
        <f>Jan!L91+Feb!L91+Mar!L91</f>
        <v>38207115.079999998</v>
      </c>
      <c r="G91" s="1">
        <f>Jan!E91</f>
        <v>6249687.0899999989</v>
      </c>
      <c r="H91" s="1">
        <f>Mar!D91</f>
        <v>7060662.2599999998</v>
      </c>
      <c r="I91" s="1">
        <f t="shared" si="7"/>
        <v>42718061.049999997</v>
      </c>
      <c r="J91" s="1">
        <f>Jan!G91+Feb!G91+Mar!G91</f>
        <v>38275955.049999997</v>
      </c>
      <c r="K91" s="1">
        <f t="shared" si="8"/>
        <v>43529036.219999999</v>
      </c>
      <c r="L91" s="1">
        <f t="shared" si="9"/>
        <v>38207115.079999998</v>
      </c>
      <c r="M91" s="1">
        <f t="shared" si="10"/>
        <v>42718061.049999997</v>
      </c>
      <c r="N91" s="1">
        <f t="shared" si="11"/>
        <v>38275955.049999997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 t="s">
        <v>77</v>
      </c>
      <c r="B92" s="1">
        <f>Jan!K92</f>
        <v>36731468.270000003</v>
      </c>
      <c r="C92" s="1">
        <f>Feb!K92</f>
        <v>30597035.990000002</v>
      </c>
      <c r="D92" s="1">
        <f>Mar!K92</f>
        <v>39365597.799999997</v>
      </c>
      <c r="E92" s="1">
        <f t="shared" si="6"/>
        <v>106694102.06</v>
      </c>
      <c r="F92" s="1">
        <f>Jan!L92+Feb!L92+Mar!L92</f>
        <v>94867908.74000001</v>
      </c>
      <c r="G92" s="1">
        <f>Jan!E92</f>
        <v>16396699.949999999</v>
      </c>
      <c r="H92" s="1">
        <f>Mar!D92</f>
        <v>17626140.559999999</v>
      </c>
      <c r="I92" s="1">
        <f t="shared" si="7"/>
        <v>105464661.45</v>
      </c>
      <c r="J92" s="1">
        <f>Jan!G92+Feb!G92+Mar!G92</f>
        <v>95368864.569999993</v>
      </c>
      <c r="K92" s="1">
        <f t="shared" si="8"/>
        <v>106694102.06</v>
      </c>
      <c r="L92" s="1">
        <f t="shared" si="9"/>
        <v>94867908.74000001</v>
      </c>
      <c r="M92" s="1">
        <f t="shared" si="10"/>
        <v>105464661.45</v>
      </c>
      <c r="N92" s="1">
        <f t="shared" si="11"/>
        <v>95368864.569999993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 t="s">
        <v>78</v>
      </c>
      <c r="B93" s="1">
        <f>Jan!K93</f>
        <v>8399898.9000000004</v>
      </c>
      <c r="C93" s="1">
        <f>Feb!K93</f>
        <v>7136961.7200000007</v>
      </c>
      <c r="D93" s="1">
        <f>Mar!K93</f>
        <v>10227588.93</v>
      </c>
      <c r="E93" s="1">
        <f t="shared" si="6"/>
        <v>25764449.550000001</v>
      </c>
      <c r="F93" s="1">
        <f>Jan!L93+Feb!L93+Mar!L93</f>
        <v>22112651.140000001</v>
      </c>
      <c r="G93" s="1">
        <f>Jan!E93</f>
        <v>3799591.65</v>
      </c>
      <c r="H93" s="1">
        <f>Mar!D93</f>
        <v>4180527.97</v>
      </c>
      <c r="I93" s="1">
        <f t="shared" si="7"/>
        <v>25383513.23</v>
      </c>
      <c r="J93" s="1">
        <f>Jan!G93+Feb!G93+Mar!G93</f>
        <v>22335935.269999996</v>
      </c>
      <c r="K93" s="1">
        <f t="shared" si="8"/>
        <v>25764449.550000001</v>
      </c>
      <c r="L93" s="1">
        <f t="shared" si="9"/>
        <v>22112651.140000001</v>
      </c>
      <c r="M93" s="1">
        <f t="shared" si="10"/>
        <v>25383513.23</v>
      </c>
      <c r="N93" s="1">
        <f t="shared" si="11"/>
        <v>22335935.269999996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 t="s">
        <v>79</v>
      </c>
      <c r="B94" s="1">
        <f>Jan!K94</f>
        <v>29921876.77</v>
      </c>
      <c r="C94" s="1">
        <f>Feb!K94</f>
        <v>23088126.849999998</v>
      </c>
      <c r="D94" s="1">
        <f>Mar!K94</f>
        <v>33959193.089999996</v>
      </c>
      <c r="E94" s="1">
        <f t="shared" ref="E94:E118" si="12">B94+C94+D94</f>
        <v>86969196.709999993</v>
      </c>
      <c r="F94" s="1">
        <f>Jan!L94+Feb!L94+Mar!L94</f>
        <v>74605313.980000004</v>
      </c>
      <c r="G94" s="1">
        <f>Jan!E94</f>
        <v>12525576.84</v>
      </c>
      <c r="H94" s="1">
        <f>Mar!D94</f>
        <v>13369152.109999999</v>
      </c>
      <c r="I94" s="1">
        <f t="shared" ref="I94:I118" si="13">B94+C94+D94+G94-H94</f>
        <v>86125621.439999998</v>
      </c>
      <c r="J94" s="1">
        <f>Jan!G94+Feb!G94+Mar!G94</f>
        <v>75406299.370000005</v>
      </c>
      <c r="K94" s="1">
        <f t="shared" ref="K94:K118" si="14">E94</f>
        <v>86969196.709999993</v>
      </c>
      <c r="L94" s="1">
        <f t="shared" ref="L94:L118" si="15">F94</f>
        <v>74605313.980000004</v>
      </c>
      <c r="M94" s="1">
        <f t="shared" ref="M94:M118" si="16">I94</f>
        <v>86125621.439999998</v>
      </c>
      <c r="N94" s="1">
        <f t="shared" ref="N94:N118" si="17">J94</f>
        <v>75406299.370000005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 t="s">
        <v>80</v>
      </c>
      <c r="B95" s="1">
        <f>Jan!K95</f>
        <v>1675028.0799999998</v>
      </c>
      <c r="C95" s="1">
        <f>Feb!K95</f>
        <v>1430387.22</v>
      </c>
      <c r="D95" s="1">
        <f>Mar!K95</f>
        <v>2194396.6</v>
      </c>
      <c r="E95" s="1">
        <f t="shared" si="12"/>
        <v>5299811.9000000004</v>
      </c>
      <c r="F95" s="1">
        <f>Jan!L95+Feb!L95+Mar!L95</f>
        <v>4914594.6100000003</v>
      </c>
      <c r="G95" s="1">
        <f>Jan!E95</f>
        <v>763085.41999999993</v>
      </c>
      <c r="H95" s="1">
        <f>Mar!D95</f>
        <v>866596.75</v>
      </c>
      <c r="I95" s="1">
        <f t="shared" si="13"/>
        <v>5196300.57</v>
      </c>
      <c r="J95" s="1">
        <f>Jan!G95+Feb!G95+Mar!G95</f>
        <v>4897412.8100000005</v>
      </c>
      <c r="K95" s="1">
        <f t="shared" si="14"/>
        <v>5299811.9000000004</v>
      </c>
      <c r="L95" s="1">
        <f t="shared" si="15"/>
        <v>4914594.6100000003</v>
      </c>
      <c r="M95" s="1">
        <f t="shared" si="16"/>
        <v>5196300.57</v>
      </c>
      <c r="N95" s="1">
        <f t="shared" si="17"/>
        <v>4897412.8100000005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 t="s">
        <v>34</v>
      </c>
      <c r="B96" s="1">
        <f>Jan!K96</f>
        <v>4256105.88</v>
      </c>
      <c r="C96" s="1">
        <f>Feb!K96</f>
        <v>3637993.2699999996</v>
      </c>
      <c r="D96" s="1">
        <f>Mar!K96</f>
        <v>5962814.790000001</v>
      </c>
      <c r="E96" s="1">
        <f t="shared" si="12"/>
        <v>13856913.940000001</v>
      </c>
      <c r="F96" s="1">
        <f>Jan!L96+Feb!L96+Mar!L96</f>
        <v>11557159.390000001</v>
      </c>
      <c r="G96" s="1">
        <f>Jan!E96</f>
        <v>1888501.5499999998</v>
      </c>
      <c r="H96" s="1">
        <f>Mar!D96</f>
        <v>2321653.25</v>
      </c>
      <c r="I96" s="1">
        <f t="shared" si="13"/>
        <v>13423762.240000002</v>
      </c>
      <c r="J96" s="1">
        <f>Jan!G96+Feb!G96+Mar!G96</f>
        <v>11332348.59</v>
      </c>
      <c r="K96" s="1">
        <f t="shared" si="14"/>
        <v>13856913.940000001</v>
      </c>
      <c r="L96" s="1">
        <f t="shared" si="15"/>
        <v>11557159.390000001</v>
      </c>
      <c r="M96" s="1">
        <f t="shared" si="16"/>
        <v>13423762.240000002</v>
      </c>
      <c r="N96" s="1">
        <f t="shared" si="17"/>
        <v>11332348.59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 t="s">
        <v>81</v>
      </c>
      <c r="B97" s="1">
        <f>Jan!K97</f>
        <v>3259157.5400000005</v>
      </c>
      <c r="C97" s="1">
        <f>Feb!K97</f>
        <v>2820069.35</v>
      </c>
      <c r="D97" s="1">
        <f>Mar!K97</f>
        <v>4302581.17</v>
      </c>
      <c r="E97" s="1">
        <f t="shared" si="12"/>
        <v>10381808.060000001</v>
      </c>
      <c r="F97" s="1">
        <f>Jan!L97+Feb!L97+Mar!L97</f>
        <v>9259603.9200000018</v>
      </c>
      <c r="G97" s="1">
        <f>Jan!E97</f>
        <v>1489036.23</v>
      </c>
      <c r="H97" s="1">
        <f>Mar!D97</f>
        <v>1735500.92</v>
      </c>
      <c r="I97" s="1">
        <f t="shared" si="13"/>
        <v>10135343.370000001</v>
      </c>
      <c r="J97" s="1">
        <f>Jan!G97+Feb!G97+Mar!G97</f>
        <v>9238934.870000001</v>
      </c>
      <c r="K97" s="1">
        <f t="shared" si="14"/>
        <v>10381808.060000001</v>
      </c>
      <c r="L97" s="1">
        <f t="shared" si="15"/>
        <v>9259603.9200000018</v>
      </c>
      <c r="M97" s="1">
        <f t="shared" si="16"/>
        <v>10135343.370000001</v>
      </c>
      <c r="N97" s="1">
        <f t="shared" si="17"/>
        <v>9238934.870000001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 t="s">
        <v>82</v>
      </c>
      <c r="B98" s="1">
        <f>Jan!K98</f>
        <v>6169551.4099999992</v>
      </c>
      <c r="C98" s="1">
        <f>Feb!K98</f>
        <v>5047590.74</v>
      </c>
      <c r="D98" s="1">
        <f>Mar!K98</f>
        <v>8250001.5299999993</v>
      </c>
      <c r="E98" s="1">
        <f t="shared" si="12"/>
        <v>19467143.68</v>
      </c>
      <c r="F98" s="1">
        <f>Jan!L98+Feb!L98+Mar!L98</f>
        <v>17754840.52</v>
      </c>
      <c r="G98" s="1">
        <f>Jan!E98</f>
        <v>2707418.47</v>
      </c>
      <c r="H98" s="1">
        <f>Mar!D98</f>
        <v>2933268.02</v>
      </c>
      <c r="I98" s="1">
        <f t="shared" si="13"/>
        <v>19241294.129999999</v>
      </c>
      <c r="J98" s="1">
        <f>Jan!G98+Feb!G98+Mar!G98</f>
        <v>17856851.039999999</v>
      </c>
      <c r="K98" s="1">
        <f t="shared" si="14"/>
        <v>19467143.68</v>
      </c>
      <c r="L98" s="1">
        <f t="shared" si="15"/>
        <v>17754840.52</v>
      </c>
      <c r="M98" s="1">
        <f t="shared" si="16"/>
        <v>19241294.129999999</v>
      </c>
      <c r="N98" s="1">
        <f t="shared" si="17"/>
        <v>17856851.039999999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 t="s">
        <v>83</v>
      </c>
      <c r="B99" s="1">
        <f>Jan!K99</f>
        <v>9114547.3200000003</v>
      </c>
      <c r="C99" s="1">
        <f>Feb!K99</f>
        <v>7726747.2400000002</v>
      </c>
      <c r="D99" s="1">
        <f>Mar!K99</f>
        <v>10872525.01</v>
      </c>
      <c r="E99" s="1">
        <f t="shared" si="12"/>
        <v>27713819.57</v>
      </c>
      <c r="F99" s="1">
        <f>Jan!L99+Feb!L99+Mar!L99</f>
        <v>24047247.57</v>
      </c>
      <c r="G99" s="1">
        <f>Jan!E99</f>
        <v>4042499.08</v>
      </c>
      <c r="H99" s="1">
        <f>Mar!D99</f>
        <v>4393770.4400000004</v>
      </c>
      <c r="I99" s="1">
        <f t="shared" si="13"/>
        <v>27362548.209999997</v>
      </c>
      <c r="J99" s="1">
        <f>Jan!G99+Feb!G99+Mar!G99</f>
        <v>24076190.550000001</v>
      </c>
      <c r="K99" s="1">
        <f t="shared" si="14"/>
        <v>27713819.57</v>
      </c>
      <c r="L99" s="1">
        <f t="shared" si="15"/>
        <v>24047247.57</v>
      </c>
      <c r="M99" s="1">
        <f t="shared" si="16"/>
        <v>27362548.209999997</v>
      </c>
      <c r="N99" s="1">
        <f t="shared" si="17"/>
        <v>24076190.550000001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 t="s">
        <v>84</v>
      </c>
      <c r="B100" s="1">
        <f>Jan!K100</f>
        <v>23721645.809999999</v>
      </c>
      <c r="C100" s="1">
        <f>Feb!K100</f>
        <v>19122146.549999997</v>
      </c>
      <c r="D100" s="1">
        <f>Mar!K100</f>
        <v>27621119.999999989</v>
      </c>
      <c r="E100" s="1">
        <f t="shared" si="12"/>
        <v>70464912.359999985</v>
      </c>
      <c r="F100" s="1">
        <f>Jan!L100+Feb!L100+Mar!L100</f>
        <v>61411592.600000009</v>
      </c>
      <c r="G100" s="1">
        <f>Jan!E100</f>
        <v>10043619.699999999</v>
      </c>
      <c r="H100" s="1">
        <f>Mar!D100</f>
        <v>9968780.7300000004</v>
      </c>
      <c r="I100" s="1">
        <f t="shared" si="13"/>
        <v>70539751.329999983</v>
      </c>
      <c r="J100" s="1">
        <f>Jan!G100+Feb!G100+Mar!G100</f>
        <v>62332708.520000003</v>
      </c>
      <c r="K100" s="1">
        <f t="shared" si="14"/>
        <v>70464912.359999985</v>
      </c>
      <c r="L100" s="1">
        <f t="shared" si="15"/>
        <v>61411592.600000009</v>
      </c>
      <c r="M100" s="1">
        <f t="shared" si="16"/>
        <v>70539751.329999983</v>
      </c>
      <c r="N100" s="1">
        <f t="shared" si="17"/>
        <v>62332708.520000003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 t="s">
        <v>85</v>
      </c>
      <c r="B101" s="1">
        <f>Jan!K101</f>
        <v>5764883.9899999993</v>
      </c>
      <c r="C101" s="1">
        <f>Feb!K101</f>
        <v>4843783.2899999991</v>
      </c>
      <c r="D101" s="1">
        <f>Mar!K101</f>
        <v>6820143.6300000008</v>
      </c>
      <c r="E101" s="1">
        <f t="shared" si="12"/>
        <v>17428810.909999996</v>
      </c>
      <c r="F101" s="1">
        <f>Jan!L101+Feb!L101+Mar!L101</f>
        <v>15873551.400000002</v>
      </c>
      <c r="G101" s="1">
        <f>Jan!E101</f>
        <v>2613812.48</v>
      </c>
      <c r="H101" s="1">
        <f>Mar!D101</f>
        <v>2936554.51</v>
      </c>
      <c r="I101" s="1">
        <f t="shared" si="13"/>
        <v>17106068.879999995</v>
      </c>
      <c r="J101" s="1">
        <f>Jan!G101+Feb!G101+Mar!G101</f>
        <v>15783251.050000001</v>
      </c>
      <c r="K101" s="1">
        <f t="shared" si="14"/>
        <v>17428810.909999996</v>
      </c>
      <c r="L101" s="1">
        <f t="shared" si="15"/>
        <v>15873551.400000002</v>
      </c>
      <c r="M101" s="1">
        <f t="shared" si="16"/>
        <v>17106068.879999995</v>
      </c>
      <c r="N101" s="1">
        <f t="shared" si="17"/>
        <v>15783251.050000001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 t="s">
        <v>86</v>
      </c>
      <c r="B102" s="1">
        <f>Jan!K102</f>
        <v>12559408.060000001</v>
      </c>
      <c r="C102" s="1">
        <f>Feb!K102</f>
        <v>10406569.290000001</v>
      </c>
      <c r="D102" s="1">
        <f>Mar!K102</f>
        <v>14199383.25</v>
      </c>
      <c r="E102" s="1">
        <f t="shared" si="12"/>
        <v>37165360.600000001</v>
      </c>
      <c r="F102" s="1">
        <f>Jan!L102+Feb!L102+Mar!L102</f>
        <v>32876363.880000003</v>
      </c>
      <c r="G102" s="1">
        <f>Jan!E102</f>
        <v>5536146.2599999998</v>
      </c>
      <c r="H102" s="1">
        <f>Mar!D102</f>
        <v>6150955.2000000002</v>
      </c>
      <c r="I102" s="1">
        <f t="shared" si="13"/>
        <v>36550551.659999996</v>
      </c>
      <c r="J102" s="1">
        <f>Jan!G102+Feb!G102+Mar!G102</f>
        <v>33004534.010000002</v>
      </c>
      <c r="K102" s="1">
        <f t="shared" si="14"/>
        <v>37165360.600000001</v>
      </c>
      <c r="L102" s="1">
        <f t="shared" si="15"/>
        <v>32876363.880000003</v>
      </c>
      <c r="M102" s="1">
        <f t="shared" si="16"/>
        <v>36550551.659999996</v>
      </c>
      <c r="N102" s="1">
        <f t="shared" si="17"/>
        <v>33004534.010000002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 t="s">
        <v>87</v>
      </c>
      <c r="B103" s="1">
        <f>Jan!K103</f>
        <v>8847615.1699999981</v>
      </c>
      <c r="C103" s="1">
        <f>Feb!K103</f>
        <v>8418619.7100000009</v>
      </c>
      <c r="D103" s="1">
        <f>Mar!K103</f>
        <v>12690678.289999999</v>
      </c>
      <c r="E103" s="1">
        <f t="shared" si="12"/>
        <v>29956913.169999998</v>
      </c>
      <c r="F103" s="1">
        <f>Jan!L103+Feb!L103+Mar!L103</f>
        <v>27453275.109999999</v>
      </c>
      <c r="G103" s="1">
        <f>Jan!E103</f>
        <v>4508815.13</v>
      </c>
      <c r="H103" s="1">
        <f>Mar!D103</f>
        <v>4954100.57</v>
      </c>
      <c r="I103" s="1">
        <f t="shared" si="13"/>
        <v>29511627.729999997</v>
      </c>
      <c r="J103" s="1">
        <f>Jan!G103+Feb!G103+Mar!G103</f>
        <v>27618215.799999997</v>
      </c>
      <c r="K103" s="1">
        <f t="shared" si="14"/>
        <v>29956913.169999998</v>
      </c>
      <c r="L103" s="1">
        <f t="shared" si="15"/>
        <v>27453275.109999999</v>
      </c>
      <c r="M103" s="1">
        <f t="shared" si="16"/>
        <v>29511627.729999997</v>
      </c>
      <c r="N103" s="1">
        <f t="shared" si="17"/>
        <v>27618215.799999997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 t="s">
        <v>88</v>
      </c>
      <c r="B104" s="1">
        <f>Jan!K104</f>
        <v>1456814.7400000002</v>
      </c>
      <c r="C104" s="1">
        <f>Feb!K104</f>
        <v>1203687.26</v>
      </c>
      <c r="D104" s="1">
        <f>Mar!K104</f>
        <v>2201368.67</v>
      </c>
      <c r="E104" s="1">
        <f t="shared" si="12"/>
        <v>4861870.67</v>
      </c>
      <c r="F104" s="1">
        <f>Jan!L104+Feb!L104+Mar!L104</f>
        <v>4199345.8500000006</v>
      </c>
      <c r="G104" s="1">
        <f>Jan!E104</f>
        <v>633944.14</v>
      </c>
      <c r="H104" s="1">
        <f>Mar!D104</f>
        <v>765118.97</v>
      </c>
      <c r="I104" s="1">
        <f t="shared" si="13"/>
        <v>4730695.84</v>
      </c>
      <c r="J104" s="1">
        <f>Jan!G104+Feb!G104+Mar!G104</f>
        <v>4160916.45</v>
      </c>
      <c r="K104" s="1">
        <f t="shared" si="14"/>
        <v>4861870.67</v>
      </c>
      <c r="L104" s="1">
        <f t="shared" si="15"/>
        <v>4199345.8500000006</v>
      </c>
      <c r="M104" s="1">
        <f t="shared" si="16"/>
        <v>4730695.84</v>
      </c>
      <c r="N104" s="1">
        <f t="shared" si="17"/>
        <v>4160916.45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 t="s">
        <v>89</v>
      </c>
      <c r="B105" s="1">
        <f>Jan!K105</f>
        <v>877761.04999999981</v>
      </c>
      <c r="C105" s="1">
        <f>Feb!K105</f>
        <v>704012.67999999993</v>
      </c>
      <c r="D105" s="1">
        <f>Mar!K105</f>
        <v>1275051.6400000001</v>
      </c>
      <c r="E105" s="1">
        <f t="shared" si="12"/>
        <v>2856825.37</v>
      </c>
      <c r="F105" s="1">
        <f>Jan!L105+Feb!L105+Mar!L105</f>
        <v>2356866.2800000003</v>
      </c>
      <c r="G105" s="1">
        <f>Jan!E105</f>
        <v>388069.74</v>
      </c>
      <c r="H105" s="1">
        <f>Mar!D105</f>
        <v>517682.4</v>
      </c>
      <c r="I105" s="1">
        <f t="shared" si="13"/>
        <v>2727212.7100000004</v>
      </c>
      <c r="J105" s="1">
        <f>Jan!G105+Feb!G105+Mar!G105</f>
        <v>2335797.44</v>
      </c>
      <c r="K105" s="1">
        <f t="shared" si="14"/>
        <v>2856825.37</v>
      </c>
      <c r="L105" s="1">
        <f t="shared" si="15"/>
        <v>2356866.2800000003</v>
      </c>
      <c r="M105" s="1">
        <f t="shared" si="16"/>
        <v>2727212.7100000004</v>
      </c>
      <c r="N105" s="1">
        <f t="shared" si="17"/>
        <v>2335797.44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 t="s">
        <v>90</v>
      </c>
      <c r="B106" s="1">
        <f>Jan!K106</f>
        <v>2383052.15</v>
      </c>
      <c r="C106" s="1">
        <f>Feb!K106</f>
        <v>2061933.6099999999</v>
      </c>
      <c r="D106" s="1">
        <f>Mar!K106</f>
        <v>2617893.37</v>
      </c>
      <c r="E106" s="1">
        <f t="shared" si="12"/>
        <v>7062879.1299999999</v>
      </c>
      <c r="F106" s="1">
        <f>Jan!L106+Feb!L106+Mar!L106</f>
        <v>6524134.25</v>
      </c>
      <c r="G106" s="1">
        <f>Jan!E106</f>
        <v>1093475.3399999999</v>
      </c>
      <c r="H106" s="1">
        <f>Mar!D106</f>
        <v>1181249.6000000001</v>
      </c>
      <c r="I106" s="1">
        <f t="shared" si="13"/>
        <v>6975104.8699999992</v>
      </c>
      <c r="J106" s="1">
        <f>Jan!G106+Feb!G106+Mar!G106</f>
        <v>6501239.6000000006</v>
      </c>
      <c r="K106" s="1">
        <f t="shared" si="14"/>
        <v>7062879.1299999999</v>
      </c>
      <c r="L106" s="1">
        <f t="shared" si="15"/>
        <v>6524134.25</v>
      </c>
      <c r="M106" s="1">
        <f t="shared" si="16"/>
        <v>6975104.8699999992</v>
      </c>
      <c r="N106" s="1">
        <f t="shared" si="17"/>
        <v>6501239.6000000006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 t="s">
        <v>91</v>
      </c>
      <c r="B107" s="1">
        <f>Jan!K107</f>
        <v>5323533.68</v>
      </c>
      <c r="C107" s="1">
        <f>Feb!K107</f>
        <v>4467393.59</v>
      </c>
      <c r="D107" s="1">
        <f>Mar!K107</f>
        <v>7274492.75</v>
      </c>
      <c r="E107" s="1">
        <f>B107+C107+D107</f>
        <v>17065420.02</v>
      </c>
      <c r="F107" s="1">
        <f>Jan!L107+Feb!L107+Mar!L107</f>
        <v>14368523.939999999</v>
      </c>
      <c r="G107" s="1">
        <f>Jan!E107</f>
        <v>2399117.04</v>
      </c>
      <c r="H107" s="1">
        <f>Mar!D107</f>
        <v>2768418.59</v>
      </c>
      <c r="I107" s="1">
        <f>B107+C107+D107+G107-H107</f>
        <v>16696118.469999999</v>
      </c>
      <c r="J107" s="1">
        <f>Jan!G107+Feb!G107+Mar!G107</f>
        <v>14362714.779999997</v>
      </c>
      <c r="K107" s="1">
        <f>E107</f>
        <v>17065420.02</v>
      </c>
      <c r="L107" s="1">
        <f>F107</f>
        <v>14368523.939999999</v>
      </c>
      <c r="M107" s="1">
        <f>I107</f>
        <v>16696118.469999999</v>
      </c>
      <c r="N107" s="1">
        <f>J107</f>
        <v>14362714.779999997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 t="s">
        <v>92</v>
      </c>
      <c r="B108" s="1">
        <f>Jan!K108</f>
        <v>143824662.56</v>
      </c>
      <c r="C108" s="1">
        <f>Feb!K108</f>
        <v>117751409.99000001</v>
      </c>
      <c r="D108" s="1">
        <f>Mar!K108</f>
        <v>177770485.72000003</v>
      </c>
      <c r="E108" s="1">
        <f t="shared" si="12"/>
        <v>439346558.27000004</v>
      </c>
      <c r="F108" s="1">
        <f>Jan!L108+Feb!L108+Mar!L108</f>
        <v>387378532.75999999</v>
      </c>
      <c r="G108" s="1">
        <f>Jan!E108</f>
        <v>63500325.950000003</v>
      </c>
      <c r="H108" s="1">
        <f>Mar!D108</f>
        <v>69628212.189999998</v>
      </c>
      <c r="I108" s="1">
        <f t="shared" si="13"/>
        <v>433218672.03000003</v>
      </c>
      <c r="J108" s="1">
        <f>Jan!G108+Feb!G108+Mar!G108</f>
        <v>389906209.86000001</v>
      </c>
      <c r="K108" s="1">
        <f t="shared" si="14"/>
        <v>439346558.27000004</v>
      </c>
      <c r="L108" s="1">
        <f t="shared" si="15"/>
        <v>387378532.75999999</v>
      </c>
      <c r="M108" s="1">
        <f t="shared" si="16"/>
        <v>433218672.03000003</v>
      </c>
      <c r="N108" s="1">
        <f t="shared" si="17"/>
        <v>389906209.86000001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 t="s">
        <v>93</v>
      </c>
      <c r="B109" s="1">
        <f>Jan!K109</f>
        <v>4475614.01</v>
      </c>
      <c r="C109" s="1">
        <f>Feb!K109</f>
        <v>3630503.0100000002</v>
      </c>
      <c r="D109" s="1">
        <f>Mar!K109</f>
        <v>6327009.8200000003</v>
      </c>
      <c r="E109" s="1">
        <f t="shared" si="12"/>
        <v>14433126.84</v>
      </c>
      <c r="F109" s="1">
        <f>Jan!L109+Feb!L109+Mar!L109</f>
        <v>13534071.050000001</v>
      </c>
      <c r="G109" s="1">
        <f>Jan!E109</f>
        <v>1922210.92</v>
      </c>
      <c r="H109" s="1">
        <f>Mar!D109</f>
        <v>2330016.04</v>
      </c>
      <c r="I109" s="1">
        <f t="shared" si="13"/>
        <v>14025321.719999999</v>
      </c>
      <c r="J109" s="1">
        <f>Jan!G109+Feb!G109+Mar!G109</f>
        <v>13447918.370000001</v>
      </c>
      <c r="K109" s="1">
        <f t="shared" si="14"/>
        <v>14433126.84</v>
      </c>
      <c r="L109" s="1">
        <f t="shared" si="15"/>
        <v>13534071.050000001</v>
      </c>
      <c r="M109" s="1">
        <f t="shared" si="16"/>
        <v>14025321.719999999</v>
      </c>
      <c r="N109" s="1">
        <f t="shared" si="17"/>
        <v>13447918.370000001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 t="s">
        <v>94</v>
      </c>
      <c r="B110" s="1">
        <f>Jan!K110</f>
        <v>2391697.11</v>
      </c>
      <c r="C110" s="1">
        <f>Feb!K110</f>
        <v>2141981.83</v>
      </c>
      <c r="D110" s="1">
        <f>Mar!K110</f>
        <v>2998228.4600000004</v>
      </c>
      <c r="E110" s="1">
        <f t="shared" si="12"/>
        <v>7531907.4000000004</v>
      </c>
      <c r="F110" s="1">
        <f>Jan!L110+Feb!L110+Mar!L110</f>
        <v>6323626.6599999992</v>
      </c>
      <c r="G110" s="1">
        <f>Jan!E110</f>
        <v>1057055.56</v>
      </c>
      <c r="H110" s="1">
        <f>Mar!D110</f>
        <v>1179709.19</v>
      </c>
      <c r="I110" s="1">
        <f t="shared" si="13"/>
        <v>7409253.7700000014</v>
      </c>
      <c r="J110" s="1">
        <f>Jan!G110+Feb!G110+Mar!G110</f>
        <v>6363465.2799999993</v>
      </c>
      <c r="K110" s="1">
        <f t="shared" si="14"/>
        <v>7531907.4000000004</v>
      </c>
      <c r="L110" s="1">
        <f t="shared" si="15"/>
        <v>6323626.6599999992</v>
      </c>
      <c r="M110" s="1">
        <f t="shared" si="16"/>
        <v>7409253.7700000014</v>
      </c>
      <c r="N110" s="1">
        <f t="shared" si="17"/>
        <v>6363465.2799999993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 t="s">
        <v>95</v>
      </c>
      <c r="B111" s="1">
        <f>Jan!K111</f>
        <v>4960110.9000000004</v>
      </c>
      <c r="C111" s="1">
        <f>Feb!K111</f>
        <v>4191887.9000000004</v>
      </c>
      <c r="D111" s="1">
        <f>Mar!K111</f>
        <v>6069647.9500000002</v>
      </c>
      <c r="E111" s="1">
        <f t="shared" si="12"/>
        <v>15221646.75</v>
      </c>
      <c r="F111" s="1">
        <f>Jan!L111+Feb!L111+Mar!L111</f>
        <v>13084029.74</v>
      </c>
      <c r="G111" s="1">
        <f>Jan!E111</f>
        <v>2223229.7399999998</v>
      </c>
      <c r="H111" s="1">
        <f>Mar!D111</f>
        <v>2317401.7000000002</v>
      </c>
      <c r="I111" s="1">
        <f t="shared" si="13"/>
        <v>15127474.789999999</v>
      </c>
      <c r="J111" s="1">
        <f>Jan!G111+Feb!G111+Mar!G111</f>
        <v>13107473.879999999</v>
      </c>
      <c r="K111" s="1">
        <f t="shared" si="14"/>
        <v>15221646.75</v>
      </c>
      <c r="L111" s="1">
        <f t="shared" si="15"/>
        <v>13084029.74</v>
      </c>
      <c r="M111" s="1">
        <f t="shared" si="16"/>
        <v>15127474.789999999</v>
      </c>
      <c r="N111" s="1">
        <f t="shared" si="17"/>
        <v>13107473.879999999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 t="s">
        <v>96</v>
      </c>
      <c r="B112" s="1">
        <f>Jan!K112</f>
        <v>11640610.41</v>
      </c>
      <c r="C112" s="1">
        <f>Feb!K112</f>
        <v>10088889.060000001</v>
      </c>
      <c r="D112" s="1">
        <f>Mar!K112</f>
        <v>16646000.190000001</v>
      </c>
      <c r="E112" s="1">
        <f t="shared" si="12"/>
        <v>38375499.659999996</v>
      </c>
      <c r="F112" s="1">
        <f>Jan!L112+Feb!L112+Mar!L112</f>
        <v>32530193.02</v>
      </c>
      <c r="G112" s="1">
        <f>Jan!E112</f>
        <v>5186084.4000000004</v>
      </c>
      <c r="H112" s="1">
        <f>Mar!D112</f>
        <v>5855260.1200000001</v>
      </c>
      <c r="I112" s="1">
        <f t="shared" si="13"/>
        <v>37706323.939999998</v>
      </c>
      <c r="J112" s="1">
        <f>Jan!G112+Feb!G112+Mar!G112</f>
        <v>32753027.269999996</v>
      </c>
      <c r="K112" s="1">
        <f t="shared" si="14"/>
        <v>38375499.659999996</v>
      </c>
      <c r="L112" s="1">
        <f t="shared" si="15"/>
        <v>32530193.02</v>
      </c>
      <c r="M112" s="1">
        <f t="shared" si="16"/>
        <v>37706323.939999998</v>
      </c>
      <c r="N112" s="1">
        <f t="shared" si="17"/>
        <v>32753027.269999996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 t="s">
        <v>97</v>
      </c>
      <c r="B113" s="1">
        <f>Jan!K113</f>
        <v>4562177.83</v>
      </c>
      <c r="C113" s="1">
        <f>Feb!K113</f>
        <v>3929201.61</v>
      </c>
      <c r="D113" s="1">
        <f>Mar!K113</f>
        <v>5776976.0500000007</v>
      </c>
      <c r="E113" s="1">
        <f t="shared" si="12"/>
        <v>14268355.49</v>
      </c>
      <c r="F113" s="1">
        <f>Jan!L113+Feb!L113+Mar!L113</f>
        <v>12006667.42</v>
      </c>
      <c r="G113" s="1">
        <f>Jan!E113</f>
        <v>2054148.63</v>
      </c>
      <c r="H113" s="1">
        <f>Mar!D113</f>
        <v>2424871.62</v>
      </c>
      <c r="I113" s="1">
        <f t="shared" si="13"/>
        <v>13897632.5</v>
      </c>
      <c r="J113" s="1">
        <f>Jan!G113+Feb!G113+Mar!G113</f>
        <v>11989432.52</v>
      </c>
      <c r="K113" s="1">
        <f t="shared" si="14"/>
        <v>14268355.49</v>
      </c>
      <c r="L113" s="1">
        <f t="shared" si="15"/>
        <v>12006667.42</v>
      </c>
      <c r="M113" s="1">
        <f t="shared" si="16"/>
        <v>13897632.5</v>
      </c>
      <c r="N113" s="1">
        <f t="shared" si="17"/>
        <v>11989432.52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 t="s">
        <v>98</v>
      </c>
      <c r="B114" s="1">
        <f>Jan!K114</f>
        <v>2078788.29</v>
      </c>
      <c r="C114" s="1">
        <f>Feb!K114</f>
        <v>1799891.94</v>
      </c>
      <c r="D114" s="1">
        <f>Mar!K114</f>
        <v>2557933.8600000003</v>
      </c>
      <c r="E114" s="1">
        <f t="shared" si="12"/>
        <v>6436614.0899999999</v>
      </c>
      <c r="F114" s="1">
        <f>Jan!L114+Feb!L114+Mar!L114</f>
        <v>5988647.04</v>
      </c>
      <c r="G114" s="1">
        <f>Jan!E114</f>
        <v>902431.89</v>
      </c>
      <c r="H114" s="1">
        <f>Mar!D114</f>
        <v>1051477.69</v>
      </c>
      <c r="I114" s="1">
        <f t="shared" si="13"/>
        <v>6287568.2899999991</v>
      </c>
      <c r="J114" s="1">
        <f>Jan!G114+Feb!G114+Mar!G114</f>
        <v>5966760.6500000004</v>
      </c>
      <c r="K114" s="1">
        <f t="shared" si="14"/>
        <v>6436614.0899999999</v>
      </c>
      <c r="L114" s="1">
        <f t="shared" si="15"/>
        <v>5988647.04</v>
      </c>
      <c r="M114" s="1">
        <f t="shared" si="16"/>
        <v>6287568.2899999991</v>
      </c>
      <c r="N114" s="1">
        <f t="shared" si="17"/>
        <v>5966760.6500000004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 t="s">
        <v>99</v>
      </c>
      <c r="B115" s="1">
        <f>Jan!K115</f>
        <v>4408334.08</v>
      </c>
      <c r="C115" s="1">
        <f>Feb!K115</f>
        <v>3840227.6099999994</v>
      </c>
      <c r="D115" s="1">
        <f>Mar!K115</f>
        <v>6002848.4199999999</v>
      </c>
      <c r="E115" s="1">
        <f t="shared" si="12"/>
        <v>14251410.109999999</v>
      </c>
      <c r="F115" s="1">
        <f>Jan!L115+Feb!L115+Mar!L115</f>
        <v>12928220.689999998</v>
      </c>
      <c r="G115" s="1">
        <f>Jan!E115</f>
        <v>1979104.1400000001</v>
      </c>
      <c r="H115" s="1">
        <f>Mar!D115</f>
        <v>2372964.91</v>
      </c>
      <c r="I115" s="1">
        <f t="shared" si="13"/>
        <v>13857549.34</v>
      </c>
      <c r="J115" s="1">
        <f>Jan!G115+Feb!G115+Mar!G115</f>
        <v>12837116.479999999</v>
      </c>
      <c r="K115" s="1">
        <f t="shared" si="14"/>
        <v>14251410.109999999</v>
      </c>
      <c r="L115" s="1">
        <f t="shared" si="15"/>
        <v>12928220.689999998</v>
      </c>
      <c r="M115" s="1">
        <f t="shared" si="16"/>
        <v>13857549.34</v>
      </c>
      <c r="N115" s="1">
        <f t="shared" si="17"/>
        <v>12837116.479999999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 t="s">
        <v>100</v>
      </c>
      <c r="B116" s="1">
        <f>Jan!K116</f>
        <v>71029174.150000006</v>
      </c>
      <c r="C116" s="1">
        <f>Feb!K116</f>
        <v>58430430.320000008</v>
      </c>
      <c r="D116" s="1">
        <f>Mar!K116</f>
        <v>85294202.010000005</v>
      </c>
      <c r="E116" s="1">
        <f t="shared" si="12"/>
        <v>214753806.48000002</v>
      </c>
      <c r="F116" s="1">
        <f>Jan!L116+Feb!L116+Mar!L116</f>
        <v>185067445.06999999</v>
      </c>
      <c r="G116" s="1">
        <f>Jan!E116</f>
        <v>31479905.779999997</v>
      </c>
      <c r="H116" s="1">
        <f>Mar!D116</f>
        <v>30332234.809999999</v>
      </c>
      <c r="I116" s="1">
        <f t="shared" si="13"/>
        <v>215901477.45000002</v>
      </c>
      <c r="J116" s="1">
        <f>Jan!G116+Feb!G116+Mar!G116</f>
        <v>188726755.68000001</v>
      </c>
      <c r="K116" s="1">
        <f t="shared" si="14"/>
        <v>214753806.48000002</v>
      </c>
      <c r="L116" s="1">
        <f t="shared" si="15"/>
        <v>185067445.06999999</v>
      </c>
      <c r="M116" s="1">
        <f t="shared" si="16"/>
        <v>215901477.45000002</v>
      </c>
      <c r="N116" s="1">
        <f t="shared" si="17"/>
        <v>188726755.68000001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 t="s">
        <v>101</v>
      </c>
      <c r="B117" s="1">
        <f>Jan!K117</f>
        <v>1635032.28</v>
      </c>
      <c r="C117" s="1">
        <f>Feb!K117</f>
        <v>1412198.6500000001</v>
      </c>
      <c r="D117" s="1">
        <f>Mar!K117</f>
        <v>2423646.23</v>
      </c>
      <c r="E117" s="1">
        <f t="shared" si="12"/>
        <v>5470877.1600000001</v>
      </c>
      <c r="F117" s="1">
        <f>Jan!L117+Feb!L117+Mar!L117</f>
        <v>4820519.2</v>
      </c>
      <c r="G117" s="1">
        <f>Jan!E117</f>
        <v>729636.05</v>
      </c>
      <c r="H117" s="1">
        <f>Mar!D117</f>
        <v>914225.86</v>
      </c>
      <c r="I117" s="1">
        <f t="shared" si="13"/>
        <v>5286287.3499999996</v>
      </c>
      <c r="J117" s="1">
        <f>Jan!G117+Feb!G117+Mar!G117</f>
        <v>4777696.129999999</v>
      </c>
      <c r="K117" s="1">
        <f t="shared" si="14"/>
        <v>5470877.1600000001</v>
      </c>
      <c r="L117" s="1">
        <f t="shared" si="15"/>
        <v>4820519.2</v>
      </c>
      <c r="M117" s="1">
        <f t="shared" si="16"/>
        <v>5286287.3499999996</v>
      </c>
      <c r="N117" s="1">
        <f t="shared" si="17"/>
        <v>4777696.129999999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 t="s">
        <v>102</v>
      </c>
      <c r="B118" s="1">
        <f>Jan!K118</f>
        <v>1104369.21</v>
      </c>
      <c r="C118" s="1">
        <f>Feb!K118</f>
        <v>888142.79999999993</v>
      </c>
      <c r="D118" s="1">
        <f>Mar!K118</f>
        <v>2222618.4</v>
      </c>
      <c r="E118" s="1">
        <f t="shared" si="12"/>
        <v>4215130.41</v>
      </c>
      <c r="F118" s="1">
        <f>Jan!L118+Feb!L118+Mar!L118</f>
        <v>3450741.46</v>
      </c>
      <c r="G118" s="1">
        <f>Jan!E118</f>
        <v>463926.09</v>
      </c>
      <c r="H118" s="1">
        <f>Mar!D118</f>
        <v>618755.65</v>
      </c>
      <c r="I118" s="1">
        <f t="shared" si="13"/>
        <v>4060300.85</v>
      </c>
      <c r="J118" s="1">
        <f>Jan!G118+Feb!G118+Mar!G118</f>
        <v>3412870.04</v>
      </c>
      <c r="K118" s="1">
        <f t="shared" si="14"/>
        <v>4215130.41</v>
      </c>
      <c r="L118" s="1">
        <f t="shared" si="15"/>
        <v>3450741.46</v>
      </c>
      <c r="M118" s="1">
        <f t="shared" si="16"/>
        <v>4060300.85</v>
      </c>
      <c r="N118" s="1">
        <f t="shared" si="17"/>
        <v>3412870.04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6" t="s">
        <v>103</v>
      </c>
      <c r="B119" s="25" t="s">
        <v>123</v>
      </c>
      <c r="C119" s="25" t="s">
        <v>123</v>
      </c>
      <c r="D119" s="25" t="s">
        <v>123</v>
      </c>
      <c r="E119" s="25" t="s">
        <v>123</v>
      </c>
      <c r="F119" s="25" t="s">
        <v>123</v>
      </c>
      <c r="G119" s="25" t="s">
        <v>123</v>
      </c>
      <c r="H119" s="25" t="s">
        <v>123</v>
      </c>
      <c r="I119" s="25" t="s">
        <v>123</v>
      </c>
      <c r="J119" s="25" t="s">
        <v>123</v>
      </c>
      <c r="K119" s="25" t="s">
        <v>123</v>
      </c>
      <c r="L119" s="25" t="s">
        <v>123</v>
      </c>
      <c r="M119" s="25" t="s">
        <v>123</v>
      </c>
      <c r="N119" s="25" t="s">
        <v>123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 t="s">
        <v>104</v>
      </c>
      <c r="B120" s="1">
        <f>Jan!K120</f>
        <v>494795.01</v>
      </c>
      <c r="C120" s="1">
        <f>Feb!K120</f>
        <v>406730.45</v>
      </c>
      <c r="D120" s="1">
        <f>Mar!K120</f>
        <v>434912.42</v>
      </c>
      <c r="E120" s="1">
        <f t="shared" ref="E120:E145" si="18">B120+C120+D120</f>
        <v>1336437.8799999999</v>
      </c>
      <c r="F120" s="1">
        <f>Jan!L120+Feb!L120+Mar!L120</f>
        <v>1071701.74</v>
      </c>
      <c r="G120" s="1">
        <f>Jan!E120</f>
        <v>225426.84</v>
      </c>
      <c r="H120" s="1">
        <f>Mar!D120</f>
        <v>165232.19</v>
      </c>
      <c r="I120" s="1">
        <f t="shared" ref="I120:I145" si="19">B120+C120+D120+G120-H120</f>
        <v>1396632.53</v>
      </c>
      <c r="J120" s="1">
        <f>Jan!G120+Feb!G120+Mar!G120</f>
        <v>1106709.69</v>
      </c>
      <c r="K120" s="1">
        <f t="shared" ref="K120:K145" si="20">E120</f>
        <v>1336437.8799999999</v>
      </c>
      <c r="L120" s="1">
        <f t="shared" ref="L120:L145" si="21">F120</f>
        <v>1071701.74</v>
      </c>
      <c r="M120" s="1">
        <f t="shared" ref="M120:M145" si="22">I120</f>
        <v>1396632.53</v>
      </c>
      <c r="N120" s="1">
        <f t="shared" ref="N120:N145" si="23">J120</f>
        <v>1106709.69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 t="s">
        <v>105</v>
      </c>
      <c r="B121" s="1">
        <f>Jan!K121</f>
        <v>95237.11</v>
      </c>
      <c r="C121" s="1">
        <f>Feb!K121</f>
        <v>70678.02</v>
      </c>
      <c r="D121" s="1">
        <f>Mar!K121</f>
        <v>85339.02</v>
      </c>
      <c r="E121" s="1">
        <f t="shared" si="18"/>
        <v>251254.15000000002</v>
      </c>
      <c r="F121" s="1">
        <f>Jan!L121+Feb!L121+Mar!L121</f>
        <v>214386</v>
      </c>
      <c r="G121" s="1">
        <f>Jan!E121</f>
        <v>39338.85</v>
      </c>
      <c r="H121" s="1">
        <f>Mar!D121</f>
        <v>28089.53</v>
      </c>
      <c r="I121" s="1">
        <f t="shared" si="19"/>
        <v>262503.46999999997</v>
      </c>
      <c r="J121" s="1">
        <f>Jan!G121+Feb!G121+Mar!G121</f>
        <v>218574.58</v>
      </c>
      <c r="K121" s="1">
        <f t="shared" si="20"/>
        <v>251254.15000000002</v>
      </c>
      <c r="L121" s="1">
        <f t="shared" si="21"/>
        <v>214386</v>
      </c>
      <c r="M121" s="1">
        <f t="shared" si="22"/>
        <v>262503.46999999997</v>
      </c>
      <c r="N121" s="1">
        <f t="shared" si="23"/>
        <v>218574.58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 t="s">
        <v>106</v>
      </c>
      <c r="B122" s="1">
        <f>Jan!K122</f>
        <v>66199</v>
      </c>
      <c r="C122" s="1">
        <f>Feb!K122</f>
        <v>56088.509999999995</v>
      </c>
      <c r="D122" s="1">
        <f>Mar!K122</f>
        <v>77607.8</v>
      </c>
      <c r="E122" s="1">
        <f t="shared" si="18"/>
        <v>199895.31</v>
      </c>
      <c r="F122" s="1">
        <f>Jan!L122+Feb!L122+Mar!L122</f>
        <v>166368.39999999997</v>
      </c>
      <c r="G122" s="1">
        <f>Jan!E122</f>
        <v>30105.91</v>
      </c>
      <c r="H122" s="1">
        <f>Mar!D122</f>
        <v>24212.43</v>
      </c>
      <c r="I122" s="1">
        <f t="shared" si="19"/>
        <v>205788.79</v>
      </c>
      <c r="J122" s="1">
        <f>Jan!G122+Feb!G122+Mar!G122</f>
        <v>171265.26</v>
      </c>
      <c r="K122" s="1">
        <f t="shared" si="20"/>
        <v>199895.31</v>
      </c>
      <c r="L122" s="1">
        <f t="shared" si="21"/>
        <v>166368.39999999997</v>
      </c>
      <c r="M122" s="1">
        <f t="shared" si="22"/>
        <v>205788.79</v>
      </c>
      <c r="N122" s="1">
        <f t="shared" si="23"/>
        <v>171265.26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 t="s">
        <v>107</v>
      </c>
      <c r="B123" s="1">
        <f>Jan!K123</f>
        <v>163951.96</v>
      </c>
      <c r="C123" s="1">
        <f>Feb!K123</f>
        <v>135375.32</v>
      </c>
      <c r="D123" s="1">
        <f>Mar!K123</f>
        <v>115860.21000000002</v>
      </c>
      <c r="E123" s="1">
        <f t="shared" si="18"/>
        <v>415187.49000000005</v>
      </c>
      <c r="F123" s="1">
        <f>Jan!L123+Feb!L123+Mar!L123</f>
        <v>379605.7</v>
      </c>
      <c r="G123" s="1">
        <f>Jan!E123</f>
        <v>74963.02</v>
      </c>
      <c r="H123" s="1">
        <f>Mar!D123</f>
        <v>52450.81</v>
      </c>
      <c r="I123" s="1">
        <f t="shared" si="19"/>
        <v>437699.70000000007</v>
      </c>
      <c r="J123" s="1">
        <f>Jan!G123+Feb!G123+Mar!G123</f>
        <v>383232</v>
      </c>
      <c r="K123" s="1">
        <f t="shared" si="20"/>
        <v>415187.49000000005</v>
      </c>
      <c r="L123" s="1">
        <f t="shared" si="21"/>
        <v>379605.7</v>
      </c>
      <c r="M123" s="1">
        <f t="shared" si="22"/>
        <v>437699.70000000007</v>
      </c>
      <c r="N123" s="1">
        <f t="shared" si="23"/>
        <v>383232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 t="s">
        <v>108</v>
      </c>
      <c r="B124" s="1">
        <f>Jan!K124</f>
        <v>71180.149999999994</v>
      </c>
      <c r="C124" s="1">
        <f>Feb!K124</f>
        <v>58772.149999999994</v>
      </c>
      <c r="D124" s="1">
        <f>Mar!K124</f>
        <v>104666.43000000001</v>
      </c>
      <c r="E124" s="1">
        <f t="shared" si="18"/>
        <v>234618.72999999998</v>
      </c>
      <c r="F124" s="1">
        <f>Jan!L124+Feb!L124+Mar!L124</f>
        <v>178961.69</v>
      </c>
      <c r="G124" s="1">
        <f>Jan!E124</f>
        <v>32461.57</v>
      </c>
      <c r="H124" s="1">
        <f>Mar!D124</f>
        <v>24499.439999999999</v>
      </c>
      <c r="I124" s="1">
        <f t="shared" si="19"/>
        <v>242580.86</v>
      </c>
      <c r="J124" s="1">
        <f>Jan!G124+Feb!G124+Mar!G124</f>
        <v>183535.77999999997</v>
      </c>
      <c r="K124" s="1">
        <f t="shared" si="20"/>
        <v>234618.72999999998</v>
      </c>
      <c r="L124" s="1">
        <f t="shared" si="21"/>
        <v>178961.69</v>
      </c>
      <c r="M124" s="1">
        <f t="shared" si="22"/>
        <v>242580.86</v>
      </c>
      <c r="N124" s="1">
        <f t="shared" si="23"/>
        <v>183535.77999999997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 t="s">
        <v>109</v>
      </c>
      <c r="B125" s="1">
        <f>Jan!K125</f>
        <v>56165.239999999991</v>
      </c>
      <c r="C125" s="1">
        <f>Feb!K125</f>
        <v>46171.200000000004</v>
      </c>
      <c r="D125" s="1">
        <f>Mar!K125</f>
        <v>76797.320000000007</v>
      </c>
      <c r="E125" s="1">
        <f t="shared" si="18"/>
        <v>179133.76</v>
      </c>
      <c r="F125" s="1">
        <f>Jan!L125+Feb!L125+Mar!L125</f>
        <v>137094.64000000001</v>
      </c>
      <c r="G125" s="1">
        <f>Jan!E125</f>
        <v>25502.32</v>
      </c>
      <c r="H125" s="1">
        <f>Mar!D125</f>
        <v>19022.919999999998</v>
      </c>
      <c r="I125" s="1">
        <f t="shared" si="19"/>
        <v>185613.16000000003</v>
      </c>
      <c r="J125" s="1">
        <f>Jan!G125+Feb!G125+Mar!G125</f>
        <v>142132.75</v>
      </c>
      <c r="K125" s="1">
        <f t="shared" si="20"/>
        <v>179133.76</v>
      </c>
      <c r="L125" s="1">
        <f t="shared" si="21"/>
        <v>137094.64000000001</v>
      </c>
      <c r="M125" s="1">
        <f t="shared" si="22"/>
        <v>185613.16000000003</v>
      </c>
      <c r="N125" s="1">
        <f t="shared" si="23"/>
        <v>142132.75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 t="s">
        <v>110</v>
      </c>
      <c r="B126" s="1">
        <f>Jan!K126</f>
        <v>37333.64</v>
      </c>
      <c r="C126" s="1">
        <f>Feb!K126</f>
        <v>30637.91</v>
      </c>
      <c r="D126" s="1">
        <f>Mar!K126</f>
        <v>42399.26</v>
      </c>
      <c r="E126" s="1">
        <f t="shared" si="18"/>
        <v>110370.81</v>
      </c>
      <c r="F126" s="1">
        <f>Jan!L126+Feb!L126+Mar!L126</f>
        <v>94948.29</v>
      </c>
      <c r="G126" s="1">
        <f>Jan!E126</f>
        <v>16954.71</v>
      </c>
      <c r="H126" s="1">
        <f>Mar!D126</f>
        <v>13671.81</v>
      </c>
      <c r="I126" s="1">
        <f t="shared" si="19"/>
        <v>113653.70999999999</v>
      </c>
      <c r="J126" s="1">
        <f>Jan!G126+Feb!G126+Mar!G126</f>
        <v>96495.26</v>
      </c>
      <c r="K126" s="1">
        <f t="shared" si="20"/>
        <v>110370.81</v>
      </c>
      <c r="L126" s="1">
        <f t="shared" si="21"/>
        <v>94948.29</v>
      </c>
      <c r="M126" s="1">
        <f t="shared" si="22"/>
        <v>113653.70999999999</v>
      </c>
      <c r="N126" s="1">
        <f t="shared" si="23"/>
        <v>96495.26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 t="s">
        <v>111</v>
      </c>
      <c r="B127" s="1">
        <f>Jan!K127</f>
        <v>75786.740000000005</v>
      </c>
      <c r="C127" s="1">
        <f>Feb!K127</f>
        <v>62836.34</v>
      </c>
      <c r="D127" s="1">
        <f>Mar!K127</f>
        <v>91651.28</v>
      </c>
      <c r="E127" s="1">
        <f t="shared" si="18"/>
        <v>230274.36000000002</v>
      </c>
      <c r="F127" s="1">
        <f>Jan!L127+Feb!L127+Mar!L127</f>
        <v>193631.67</v>
      </c>
      <c r="G127" s="1">
        <f>Jan!E127</f>
        <v>34641.269999999997</v>
      </c>
      <c r="H127" s="1">
        <f>Mar!D127</f>
        <v>25604.720000000001</v>
      </c>
      <c r="I127" s="1">
        <f t="shared" si="19"/>
        <v>239310.91</v>
      </c>
      <c r="J127" s="1">
        <f>Jan!G127+Feb!G127+Mar!G127</f>
        <v>200074.86000000002</v>
      </c>
      <c r="K127" s="1">
        <f t="shared" si="20"/>
        <v>230274.36000000002</v>
      </c>
      <c r="L127" s="1">
        <f t="shared" si="21"/>
        <v>193631.67</v>
      </c>
      <c r="M127" s="1">
        <f t="shared" si="22"/>
        <v>239310.91</v>
      </c>
      <c r="N127" s="1">
        <f t="shared" si="23"/>
        <v>200074.86000000002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 t="s">
        <v>112</v>
      </c>
      <c r="B128" s="1">
        <f>Jan!K128</f>
        <v>66500</v>
      </c>
      <c r="C128" s="1">
        <f>Feb!K128</f>
        <v>54761.100000000006</v>
      </c>
      <c r="D128" s="1">
        <f>Mar!K128</f>
        <v>69927.77</v>
      </c>
      <c r="E128" s="1">
        <f t="shared" si="18"/>
        <v>191188.87</v>
      </c>
      <c r="F128" s="1">
        <f>Jan!L128+Feb!L128+Mar!L128</f>
        <v>159725.06999999998</v>
      </c>
      <c r="G128" s="1">
        <f>Jan!E128</f>
        <v>30299.84</v>
      </c>
      <c r="H128" s="1">
        <f>Mar!D128</f>
        <v>20219.650000000001</v>
      </c>
      <c r="I128" s="1">
        <f t="shared" si="19"/>
        <v>201269.06</v>
      </c>
      <c r="J128" s="1">
        <f>Jan!G128+Feb!G128+Mar!G128</f>
        <v>163939.85999999999</v>
      </c>
      <c r="K128" s="1">
        <f t="shared" si="20"/>
        <v>191188.87</v>
      </c>
      <c r="L128" s="1">
        <f t="shared" si="21"/>
        <v>159725.06999999998</v>
      </c>
      <c r="M128" s="1">
        <f t="shared" si="22"/>
        <v>201269.06</v>
      </c>
      <c r="N128" s="1">
        <f t="shared" si="23"/>
        <v>163939.85999999999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 t="s">
        <v>113</v>
      </c>
      <c r="B129" s="1">
        <f>Jan!K129</f>
        <v>185280.13</v>
      </c>
      <c r="C129" s="1">
        <f>Feb!K129</f>
        <v>153766.12</v>
      </c>
      <c r="D129" s="1">
        <f>Mar!K129</f>
        <v>142504.32000000001</v>
      </c>
      <c r="E129" s="1">
        <f t="shared" si="18"/>
        <v>481550.57</v>
      </c>
      <c r="F129" s="1">
        <f>Jan!L129+Feb!L129+Mar!L129</f>
        <v>437361.09</v>
      </c>
      <c r="G129" s="1">
        <f>Jan!E129</f>
        <v>84582.9</v>
      </c>
      <c r="H129" s="1">
        <f>Mar!D129</f>
        <v>69818.100000000006</v>
      </c>
      <c r="I129" s="1">
        <f t="shared" si="19"/>
        <v>496315.37</v>
      </c>
      <c r="J129" s="1">
        <f>Jan!G129+Feb!G129+Mar!G129</f>
        <v>444179.12000000005</v>
      </c>
      <c r="K129" s="1">
        <f t="shared" si="20"/>
        <v>481550.57</v>
      </c>
      <c r="L129" s="1">
        <f t="shared" si="21"/>
        <v>437361.09</v>
      </c>
      <c r="M129" s="1">
        <f t="shared" si="22"/>
        <v>496315.37</v>
      </c>
      <c r="N129" s="1">
        <f t="shared" si="23"/>
        <v>444179.12000000005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 t="s">
        <v>114</v>
      </c>
      <c r="B130" s="1">
        <f>Jan!K130</f>
        <v>261639.50999999995</v>
      </c>
      <c r="C130" s="1">
        <f>Feb!K130</f>
        <v>216693.17</v>
      </c>
      <c r="D130" s="1">
        <f>Mar!K130</f>
        <v>195156.55000000002</v>
      </c>
      <c r="E130" s="1">
        <f t="shared" si="18"/>
        <v>673489.23</v>
      </c>
      <c r="F130" s="1">
        <f>Jan!L130+Feb!L130+Mar!L130</f>
        <v>636376.85000000009</v>
      </c>
      <c r="G130" s="1">
        <f>Jan!E130</f>
        <v>118539.69</v>
      </c>
      <c r="H130" s="1">
        <f>Mar!D130</f>
        <v>88900.6</v>
      </c>
      <c r="I130" s="1">
        <f t="shared" si="19"/>
        <v>703128.32</v>
      </c>
      <c r="J130" s="1">
        <f>Jan!G130+Feb!G130+Mar!G130</f>
        <v>664188.18999999994</v>
      </c>
      <c r="K130" s="1">
        <f t="shared" si="20"/>
        <v>673489.23</v>
      </c>
      <c r="L130" s="1">
        <f t="shared" si="21"/>
        <v>636376.85000000009</v>
      </c>
      <c r="M130" s="1">
        <f t="shared" si="22"/>
        <v>703128.32</v>
      </c>
      <c r="N130" s="1">
        <f t="shared" si="23"/>
        <v>664188.18999999994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 t="s">
        <v>152</v>
      </c>
      <c r="B131" s="1">
        <f>Jan!K131</f>
        <v>349439.23</v>
      </c>
      <c r="C131" s="1">
        <f>Feb!K131</f>
        <v>287890.68999999994</v>
      </c>
      <c r="D131" s="1">
        <f>Mar!K131</f>
        <v>380881.98</v>
      </c>
      <c r="E131" s="1">
        <f>B131+C131+D131</f>
        <v>1018211.8999999999</v>
      </c>
      <c r="F131" s="1">
        <f>Jan!L131+Feb!L131+Mar!L131</f>
        <v>923338.08</v>
      </c>
      <c r="G131" s="1">
        <f>Jan!E131</f>
        <v>158758.15</v>
      </c>
      <c r="H131" s="1">
        <f>Mar!D131</f>
        <v>127399.73</v>
      </c>
      <c r="I131" s="1">
        <f>B131+C131+D131+G131-H131</f>
        <v>1049570.3199999998</v>
      </c>
      <c r="J131" s="1">
        <f>Jan!G131+Feb!G131+Mar!G131</f>
        <v>944372.62</v>
      </c>
      <c r="K131" s="1">
        <f>E131</f>
        <v>1018211.8999999999</v>
      </c>
      <c r="L131" s="1">
        <f>F131</f>
        <v>923338.08</v>
      </c>
      <c r="M131" s="1">
        <f>I131</f>
        <v>1049570.3199999998</v>
      </c>
      <c r="N131" s="1">
        <f>J131</f>
        <v>944372.62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 t="s">
        <v>115</v>
      </c>
      <c r="B132" s="1">
        <f>Jan!K132</f>
        <v>383539.77</v>
      </c>
      <c r="C132" s="1">
        <f>Feb!K132</f>
        <v>317022.37</v>
      </c>
      <c r="D132" s="1">
        <f>Mar!K132</f>
        <v>479423.82000000007</v>
      </c>
      <c r="E132" s="1">
        <f t="shared" si="18"/>
        <v>1179985.96</v>
      </c>
      <c r="F132" s="1">
        <f>Jan!L132+Feb!L132+Mar!L132</f>
        <v>1133036.3399999999</v>
      </c>
      <c r="G132" s="1">
        <f>Jan!E132</f>
        <v>174545.66</v>
      </c>
      <c r="H132" s="1">
        <f>Mar!D132</f>
        <v>143582.25</v>
      </c>
      <c r="I132" s="1">
        <f t="shared" si="19"/>
        <v>1210949.3699999999</v>
      </c>
      <c r="J132" s="1">
        <f>Jan!G132+Feb!G132+Mar!G132</f>
        <v>1152677.73</v>
      </c>
      <c r="K132" s="1">
        <f t="shared" si="20"/>
        <v>1179985.96</v>
      </c>
      <c r="L132" s="1">
        <f t="shared" si="21"/>
        <v>1133036.3399999999</v>
      </c>
      <c r="M132" s="1">
        <f t="shared" si="22"/>
        <v>1210949.3699999999</v>
      </c>
      <c r="N132" s="1">
        <f t="shared" si="23"/>
        <v>1152677.73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 t="s">
        <v>150</v>
      </c>
      <c r="B133" s="1">
        <f>Jan!K133</f>
        <v>317520.64000000001</v>
      </c>
      <c r="C133" s="1">
        <f>Feb!K133</f>
        <v>264348.71999999997</v>
      </c>
      <c r="D133" s="1">
        <f>Mar!K133</f>
        <v>406905.63999999996</v>
      </c>
      <c r="E133" s="1">
        <f t="shared" ref="E133:E139" si="24">B133+C133+D133</f>
        <v>988775</v>
      </c>
      <c r="F133" s="1">
        <f>Jan!L133+Feb!L133+Mar!L133</f>
        <v>798902.41999999993</v>
      </c>
      <c r="G133" s="1">
        <f>Jan!E133</f>
        <v>144599.32</v>
      </c>
      <c r="H133" s="1">
        <f>Mar!D133</f>
        <v>120318.18</v>
      </c>
      <c r="I133" s="1">
        <f t="shared" ref="I133:I139" si="25">B133+C133+D133+G133-H133</f>
        <v>1013056.1400000001</v>
      </c>
      <c r="J133" s="1">
        <f>Jan!G133+Feb!G133+Mar!G133</f>
        <v>828795.79999999993</v>
      </c>
      <c r="K133" s="1">
        <f t="shared" ref="K133:L138" si="26">E133</f>
        <v>988775</v>
      </c>
      <c r="L133" s="1">
        <f t="shared" si="26"/>
        <v>798902.41999999993</v>
      </c>
      <c r="M133" s="1">
        <f t="shared" ref="M133:N138" si="27">I133</f>
        <v>1013056.1400000001</v>
      </c>
      <c r="N133" s="1">
        <f t="shared" si="27"/>
        <v>828795.79999999993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 t="s">
        <v>116</v>
      </c>
      <c r="B134" s="1">
        <f>Jan!K134</f>
        <v>224343.24</v>
      </c>
      <c r="C134" s="1">
        <f>Feb!K134</f>
        <v>184830.59</v>
      </c>
      <c r="D134" s="1">
        <f>Mar!K134</f>
        <v>251307.43000000002</v>
      </c>
      <c r="E134" s="1">
        <f t="shared" si="24"/>
        <v>660481.26</v>
      </c>
      <c r="F134" s="1">
        <f>Jan!L134+Feb!L134+Mar!L134</f>
        <v>528512.84</v>
      </c>
      <c r="G134" s="1">
        <f>Jan!E134</f>
        <v>102415.02</v>
      </c>
      <c r="H134" s="1">
        <f>Mar!D134</f>
        <v>77753.149999999994</v>
      </c>
      <c r="I134" s="1">
        <f t="shared" si="25"/>
        <v>685143.13</v>
      </c>
      <c r="J134" s="1">
        <f>Jan!G134+Feb!G134+Mar!G134</f>
        <v>538616.76</v>
      </c>
      <c r="K134" s="1">
        <f t="shared" si="26"/>
        <v>660481.26</v>
      </c>
      <c r="L134" s="1">
        <f t="shared" si="26"/>
        <v>528512.84</v>
      </c>
      <c r="M134" s="1">
        <f t="shared" si="27"/>
        <v>685143.13</v>
      </c>
      <c r="N134" s="1">
        <f t="shared" si="27"/>
        <v>538616.76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 t="s">
        <v>117</v>
      </c>
      <c r="B135" s="1">
        <f>Jan!K135</f>
        <v>34252.33</v>
      </c>
      <c r="C135" s="1">
        <f>Feb!K135</f>
        <v>39277.910000000003</v>
      </c>
      <c r="D135" s="1">
        <f>Mar!K135</f>
        <v>-21296.190000000002</v>
      </c>
      <c r="E135" s="1">
        <f t="shared" si="24"/>
        <v>52234.05</v>
      </c>
      <c r="F135" s="1">
        <f>Jan!L135+Feb!L135+Mar!L135</f>
        <v>126124.54999999999</v>
      </c>
      <c r="G135" s="1">
        <f>Jan!E135</f>
        <v>21954.62</v>
      </c>
      <c r="H135" s="1">
        <f>Mar!D135</f>
        <v>10424.950000000001</v>
      </c>
      <c r="I135" s="1">
        <f t="shared" si="25"/>
        <v>63763.72</v>
      </c>
      <c r="J135" s="1">
        <f>Jan!G135+Feb!G135+Mar!G135</f>
        <v>120272.37</v>
      </c>
      <c r="K135" s="1">
        <f t="shared" si="26"/>
        <v>52234.05</v>
      </c>
      <c r="L135" s="1">
        <f t="shared" si="26"/>
        <v>126124.54999999999</v>
      </c>
      <c r="M135" s="1">
        <f t="shared" si="27"/>
        <v>63763.72</v>
      </c>
      <c r="N135" s="1">
        <f t="shared" si="27"/>
        <v>120272.37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 t="s">
        <v>151</v>
      </c>
      <c r="B136" s="1">
        <f>Jan!K136</f>
        <v>117087.27</v>
      </c>
      <c r="C136" s="1">
        <f>Feb!K136</f>
        <v>97388.239999999991</v>
      </c>
      <c r="D136" s="1">
        <f>Mar!K136</f>
        <v>100090.82999999999</v>
      </c>
      <c r="E136" s="1">
        <f t="shared" si="24"/>
        <v>314566.33999999997</v>
      </c>
      <c r="F136" s="1">
        <f>Jan!L136+Feb!L136+Mar!L136</f>
        <v>303249.36</v>
      </c>
      <c r="G136" s="1">
        <f>Jan!E136</f>
        <v>53274.25</v>
      </c>
      <c r="H136" s="1">
        <f>Mar!D136</f>
        <v>37799.410000000003</v>
      </c>
      <c r="I136" s="1">
        <f t="shared" si="25"/>
        <v>330041.17999999993</v>
      </c>
      <c r="J136" s="1">
        <f>Jan!G136+Feb!G136+Mar!G136</f>
        <v>313455.52</v>
      </c>
      <c r="K136" s="1">
        <f t="shared" si="26"/>
        <v>314566.33999999997</v>
      </c>
      <c r="L136" s="1">
        <f t="shared" si="26"/>
        <v>303249.36</v>
      </c>
      <c r="M136" s="1">
        <f t="shared" si="27"/>
        <v>330041.17999999993</v>
      </c>
      <c r="N136" s="1">
        <f t="shared" si="27"/>
        <v>313455.52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 t="s">
        <v>172</v>
      </c>
      <c r="B137" s="1">
        <f>Jan!K137</f>
        <v>153537.1</v>
      </c>
      <c r="C137" s="1">
        <f>Feb!K137</f>
        <v>125243.18</v>
      </c>
      <c r="D137" s="1">
        <f>Mar!K137</f>
        <v>188452.7</v>
      </c>
      <c r="E137" s="1">
        <f>B137+C137+D137</f>
        <v>467232.98000000004</v>
      </c>
      <c r="F137" s="1">
        <f>Jan!L137+Feb!L137+Mar!L137</f>
        <v>433178.88999999996</v>
      </c>
      <c r="G137" s="1">
        <f>Jan!E137</f>
        <v>69015.37</v>
      </c>
      <c r="H137" s="1">
        <f>Mar!D137</f>
        <v>68911.23</v>
      </c>
      <c r="I137" s="1">
        <f>B137+C137+D137+G137-H137</f>
        <v>467337.12000000011</v>
      </c>
      <c r="J137" s="1">
        <f>Jan!G137+Feb!G137+Mar!G137</f>
        <v>453697.57999999996</v>
      </c>
      <c r="K137" s="1">
        <f>E137</f>
        <v>467232.98000000004</v>
      </c>
      <c r="L137" s="1">
        <f>F137</f>
        <v>433178.88999999996</v>
      </c>
      <c r="M137" s="1">
        <f>I137</f>
        <v>467337.12000000011</v>
      </c>
      <c r="N137" s="1">
        <f>J137</f>
        <v>453697.57999999996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 t="s">
        <v>146</v>
      </c>
      <c r="B138" s="1">
        <f>Jan!K138</f>
        <v>47663.219999999994</v>
      </c>
      <c r="C138" s="1">
        <f>Feb!K138</f>
        <v>39326.129999999997</v>
      </c>
      <c r="D138" s="1">
        <f>Mar!K138</f>
        <v>40989.729999999996</v>
      </c>
      <c r="E138" s="1">
        <f t="shared" si="24"/>
        <v>127979.07999999999</v>
      </c>
      <c r="F138" s="1">
        <f>Jan!L138+Feb!L138+Mar!L138</f>
        <v>121796.4</v>
      </c>
      <c r="G138" s="1">
        <f>Jan!E138</f>
        <v>21708.73</v>
      </c>
      <c r="H138" s="1">
        <f>Mar!D138</f>
        <v>15272.66</v>
      </c>
      <c r="I138" s="1">
        <f t="shared" si="25"/>
        <v>134415.15</v>
      </c>
      <c r="J138" s="1">
        <f>Jan!G138+Feb!G138+Mar!G138</f>
        <v>126063.26000000001</v>
      </c>
      <c r="K138" s="1">
        <f t="shared" si="26"/>
        <v>127979.07999999999</v>
      </c>
      <c r="L138" s="1">
        <f t="shared" si="26"/>
        <v>121796.4</v>
      </c>
      <c r="M138" s="1">
        <f t="shared" si="27"/>
        <v>134415.15</v>
      </c>
      <c r="N138" s="1">
        <f t="shared" si="27"/>
        <v>126063.26000000001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 t="s">
        <v>170</v>
      </c>
      <c r="B139" s="1">
        <f>Jan!K139</f>
        <v>109812.20000000001</v>
      </c>
      <c r="C139" s="1">
        <f>Feb!K139</f>
        <v>90342.43</v>
      </c>
      <c r="D139" s="1">
        <f>Mar!K139</f>
        <v>91795.219999999987</v>
      </c>
      <c r="E139" s="1">
        <f t="shared" si="24"/>
        <v>291949.84999999998</v>
      </c>
      <c r="F139" s="1">
        <f>Jan!L139+Feb!L139+Mar!L139</f>
        <v>279797.74</v>
      </c>
      <c r="G139" s="1">
        <f>Jan!E139</f>
        <v>49739.9</v>
      </c>
      <c r="H139" s="1">
        <f>Mar!D139</f>
        <v>32178.33</v>
      </c>
      <c r="I139" s="1">
        <f t="shared" si="25"/>
        <v>309511.42</v>
      </c>
      <c r="J139" s="1">
        <f>Jan!G139+Feb!G139+Mar!G139</f>
        <v>290751.31999999995</v>
      </c>
      <c r="K139" s="1">
        <f>E139</f>
        <v>291949.84999999998</v>
      </c>
      <c r="L139" s="1">
        <f>F139</f>
        <v>279797.74</v>
      </c>
      <c r="M139" s="1">
        <f>I139</f>
        <v>309511.42</v>
      </c>
      <c r="N139" s="1">
        <f>J139</f>
        <v>290751.31999999995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 t="s">
        <v>118</v>
      </c>
      <c r="B140" s="1">
        <f>Jan!K140</f>
        <v>287645.64999999997</v>
      </c>
      <c r="C140" s="1">
        <f>Feb!K140</f>
        <v>236837.41999999998</v>
      </c>
      <c r="D140" s="1">
        <f>Mar!K140</f>
        <v>319996.58999999997</v>
      </c>
      <c r="E140" s="1">
        <f t="shared" si="18"/>
        <v>844479.65999999992</v>
      </c>
      <c r="F140" s="1">
        <f>Jan!L140+Feb!L140+Mar!L140</f>
        <v>690367.76</v>
      </c>
      <c r="G140" s="1">
        <f>Jan!E140</f>
        <v>130971.94</v>
      </c>
      <c r="H140" s="1">
        <f>Mar!D140</f>
        <v>97900.34</v>
      </c>
      <c r="I140" s="1">
        <f t="shared" si="19"/>
        <v>877551.25999999989</v>
      </c>
      <c r="J140" s="1">
        <f>Jan!G140+Feb!G140+Mar!G140</f>
        <v>712249.45000000007</v>
      </c>
      <c r="K140" s="1">
        <f t="shared" si="20"/>
        <v>844479.65999999992</v>
      </c>
      <c r="L140" s="1">
        <f t="shared" si="21"/>
        <v>690367.76</v>
      </c>
      <c r="M140" s="1">
        <f t="shared" si="22"/>
        <v>877551.25999999989</v>
      </c>
      <c r="N140" s="1">
        <f t="shared" si="23"/>
        <v>712249.45000000007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 t="s">
        <v>142</v>
      </c>
      <c r="B141" s="1">
        <f>Jan!K141</f>
        <v>171177.37</v>
      </c>
      <c r="C141" s="1">
        <f>Feb!K141</f>
        <v>140923.85999999999</v>
      </c>
      <c r="D141" s="1">
        <f>Mar!K141</f>
        <v>174838.64</v>
      </c>
      <c r="E141" s="1">
        <f t="shared" si="18"/>
        <v>486939.87</v>
      </c>
      <c r="F141" s="1">
        <f>Jan!L141+Feb!L141+Mar!L141</f>
        <v>410482.30000000005</v>
      </c>
      <c r="G141" s="1">
        <f>Jan!E141</f>
        <v>77936.98</v>
      </c>
      <c r="H141" s="1">
        <f>Mar!D141</f>
        <v>55044.91</v>
      </c>
      <c r="I141" s="1">
        <f t="shared" si="19"/>
        <v>509831.93999999994</v>
      </c>
      <c r="J141" s="1">
        <f>Jan!G141+Feb!G141+Mar!G141</f>
        <v>424391.45</v>
      </c>
      <c r="K141" s="1">
        <f>E141</f>
        <v>486939.87</v>
      </c>
      <c r="L141" s="1">
        <f>F141</f>
        <v>410482.30000000005</v>
      </c>
      <c r="M141" s="1">
        <f>I141</f>
        <v>509831.93999999994</v>
      </c>
      <c r="N141" s="1">
        <f t="shared" si="23"/>
        <v>424391.45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 t="s">
        <v>119</v>
      </c>
      <c r="B142" s="1">
        <f>Jan!K142</f>
        <v>232124.88000000003</v>
      </c>
      <c r="C142" s="1">
        <f>Feb!K142</f>
        <v>191028.86</v>
      </c>
      <c r="D142" s="1">
        <f>Mar!K142</f>
        <v>273623.18</v>
      </c>
      <c r="E142" s="1">
        <f t="shared" si="18"/>
        <v>696776.91999999993</v>
      </c>
      <c r="F142" s="1">
        <f>Jan!L142+Feb!L142+Mar!L142</f>
        <v>549408.75</v>
      </c>
      <c r="G142" s="1">
        <f>Jan!E142</f>
        <v>105717.63</v>
      </c>
      <c r="H142" s="1">
        <f>Mar!D142</f>
        <v>84884.4</v>
      </c>
      <c r="I142" s="1">
        <f t="shared" si="19"/>
        <v>717610.14999999991</v>
      </c>
      <c r="J142" s="1">
        <f>Jan!G142+Feb!G142+Mar!G142</f>
        <v>559798.93999999994</v>
      </c>
      <c r="K142" s="1">
        <f t="shared" si="20"/>
        <v>696776.91999999993</v>
      </c>
      <c r="L142" s="1">
        <f t="shared" si="21"/>
        <v>549408.75</v>
      </c>
      <c r="M142" s="1">
        <f t="shared" si="22"/>
        <v>717610.14999999991</v>
      </c>
      <c r="N142" s="1">
        <f t="shared" si="23"/>
        <v>559798.93999999994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 t="s">
        <v>120</v>
      </c>
      <c r="B143" s="1">
        <f>Jan!K143</f>
        <v>129108.77999999998</v>
      </c>
      <c r="C143" s="1">
        <f>Feb!K143</f>
        <v>106040.42000000001</v>
      </c>
      <c r="D143" s="1">
        <f>Mar!K143</f>
        <v>164778.23999999999</v>
      </c>
      <c r="E143" s="1">
        <f t="shared" si="18"/>
        <v>399927.44</v>
      </c>
      <c r="F143" s="1">
        <f>Jan!L143+Feb!L143+Mar!L143</f>
        <v>342228.58999999997</v>
      </c>
      <c r="G143" s="1">
        <f>Jan!E143</f>
        <v>58859.15</v>
      </c>
      <c r="H143" s="1">
        <f>Mar!D143</f>
        <v>44844.66</v>
      </c>
      <c r="I143" s="1">
        <f t="shared" si="19"/>
        <v>413941.93000000005</v>
      </c>
      <c r="J143" s="1">
        <f>Jan!G143+Feb!G143+Mar!G143</f>
        <v>347292.91000000003</v>
      </c>
      <c r="K143" s="1">
        <f t="shared" si="20"/>
        <v>399927.44</v>
      </c>
      <c r="L143" s="1">
        <f t="shared" si="21"/>
        <v>342228.58999999997</v>
      </c>
      <c r="M143" s="1">
        <f t="shared" si="22"/>
        <v>413941.93000000005</v>
      </c>
      <c r="N143" s="1">
        <f t="shared" si="23"/>
        <v>347292.91000000003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 t="s">
        <v>121</v>
      </c>
      <c r="B144" s="1">
        <f>Jan!K144</f>
        <v>42785.880000000005</v>
      </c>
      <c r="C144" s="1">
        <f>Feb!K144</f>
        <v>35302.47</v>
      </c>
      <c r="D144" s="1">
        <f>Mar!K144</f>
        <v>48413.86</v>
      </c>
      <c r="E144" s="1">
        <f t="shared" si="18"/>
        <v>126502.21</v>
      </c>
      <c r="F144" s="1">
        <f>Jan!L144+Feb!L144+Mar!L144</f>
        <v>105944.31</v>
      </c>
      <c r="G144" s="1">
        <f>Jan!E144</f>
        <v>19424.59</v>
      </c>
      <c r="H144" s="1">
        <f>Mar!D144</f>
        <v>16979.830000000002</v>
      </c>
      <c r="I144" s="1">
        <f t="shared" si="19"/>
        <v>128946.97000000002</v>
      </c>
      <c r="J144" s="1">
        <f>Jan!G144+Feb!G144+Mar!G144</f>
        <v>108302.12</v>
      </c>
      <c r="K144" s="1">
        <f t="shared" si="20"/>
        <v>126502.21</v>
      </c>
      <c r="L144" s="1">
        <f t="shared" si="21"/>
        <v>105944.31</v>
      </c>
      <c r="M144" s="1">
        <f t="shared" si="22"/>
        <v>128946.97000000002</v>
      </c>
      <c r="N144" s="1">
        <f t="shared" si="23"/>
        <v>108302.12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 t="s">
        <v>122</v>
      </c>
      <c r="B145" s="1">
        <f>Jan!K145</f>
        <v>403284.58999999997</v>
      </c>
      <c r="C145" s="1">
        <f>Feb!K145</f>
        <v>330154.80000000005</v>
      </c>
      <c r="D145" s="1">
        <f>Mar!K145</f>
        <v>584396.36</v>
      </c>
      <c r="E145" s="1">
        <f t="shared" si="18"/>
        <v>1317835.75</v>
      </c>
      <c r="F145" s="1">
        <f>Jan!L145+Feb!L145+Mar!L145</f>
        <v>1200204.6000000001</v>
      </c>
      <c r="G145" s="1">
        <f>Jan!E145</f>
        <v>183692.28</v>
      </c>
      <c r="H145" s="1">
        <f>Mar!D145</f>
        <v>166676.01</v>
      </c>
      <c r="I145" s="1">
        <f t="shared" si="19"/>
        <v>1334852.02</v>
      </c>
      <c r="J145" s="1">
        <f>Jan!G145+Feb!G145+Mar!G145</f>
        <v>1207134.31</v>
      </c>
      <c r="K145" s="1">
        <f t="shared" si="20"/>
        <v>1317835.75</v>
      </c>
      <c r="L145" s="1">
        <f t="shared" si="21"/>
        <v>1200204.6000000001</v>
      </c>
      <c r="M145" s="1">
        <f t="shared" si="22"/>
        <v>1334852.02</v>
      </c>
      <c r="N145" s="1">
        <f t="shared" si="23"/>
        <v>1207134.31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 t="s">
        <v>148</v>
      </c>
      <c r="B147" s="1">
        <f>Jan!K147</f>
        <v>0</v>
      </c>
      <c r="C147" s="1">
        <f>Feb!K147</f>
        <v>0</v>
      </c>
      <c r="D147" s="1">
        <f>Mar!K147</f>
        <v>0</v>
      </c>
      <c r="E147" s="1">
        <f>B147+C147+D147</f>
        <v>0</v>
      </c>
      <c r="F147" s="1">
        <f>Jan!L147+Feb!L147+Mar!L147</f>
        <v>0</v>
      </c>
      <c r="G147" s="1">
        <f>Jan!E147</f>
        <v>0</v>
      </c>
      <c r="H147" s="1">
        <f>Mar!D147</f>
        <v>0</v>
      </c>
      <c r="I147" s="1">
        <f>B147+C147+D147+G147-H147</f>
        <v>0</v>
      </c>
      <c r="J147" s="1">
        <f>Jan!G147+Feb!G147+Mar!G147</f>
        <v>0</v>
      </c>
      <c r="K147" s="1">
        <f t="shared" ref="K147:L149" si="28">E147</f>
        <v>0</v>
      </c>
      <c r="L147" s="1">
        <f t="shared" si="28"/>
        <v>0</v>
      </c>
      <c r="M147" s="1">
        <f t="shared" ref="M147:N149" si="29">I147</f>
        <v>0</v>
      </c>
      <c r="N147" s="1">
        <f t="shared" si="29"/>
        <v>0</v>
      </c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 t="s">
        <v>147</v>
      </c>
      <c r="B148" s="1">
        <f>Jan!K148</f>
        <v>3822374.1399999997</v>
      </c>
      <c r="C148" s="1">
        <f>Feb!K148</f>
        <v>3186480.8899999997</v>
      </c>
      <c r="D148" s="1">
        <f>Mar!K148</f>
        <v>-82727.45999999973</v>
      </c>
      <c r="E148" s="1">
        <f>B148+C148+D148</f>
        <v>6926127.5699999994</v>
      </c>
      <c r="F148" s="1">
        <f>Jan!L148+Feb!L148+Mar!L148</f>
        <v>2243225.75</v>
      </c>
      <c r="G148" s="1">
        <f>Jan!E148</f>
        <v>1711554.36</v>
      </c>
      <c r="H148" s="1">
        <f>Mar!D148</f>
        <v>703783.66</v>
      </c>
      <c r="I148" s="1">
        <f>B148+C148+D148+G148-H148</f>
        <v>7933898.2699999996</v>
      </c>
      <c r="J148" s="1">
        <f>Jan!G148+Feb!G148+Mar!G148</f>
        <v>2568786.0699999994</v>
      </c>
      <c r="K148" s="1">
        <f t="shared" si="28"/>
        <v>6926127.5699999994</v>
      </c>
      <c r="L148" s="1">
        <f t="shared" si="28"/>
        <v>2243225.75</v>
      </c>
      <c r="M148" s="1">
        <f t="shared" si="29"/>
        <v>7933898.2699999996</v>
      </c>
      <c r="N148" s="1">
        <f t="shared" si="29"/>
        <v>2568786.0699999994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 t="s">
        <v>124</v>
      </c>
      <c r="B149" s="1">
        <f>Jan!K149</f>
        <v>1387375511.6500001</v>
      </c>
      <c r="C149" s="1">
        <f>Feb!K149</f>
        <v>1152649407.53</v>
      </c>
      <c r="D149" s="1">
        <f>Mar!K149</f>
        <v>1558848745.96</v>
      </c>
      <c r="E149" s="1">
        <f>B149+C149+D149</f>
        <v>4098873665.1400003</v>
      </c>
      <c r="F149" s="1">
        <f>Jan!L149+Feb!L149+Mar!L149</f>
        <v>3463870209.9099998</v>
      </c>
      <c r="G149" s="1">
        <f>Jan!E149</f>
        <v>615603526.74000001</v>
      </c>
      <c r="H149" s="1">
        <f>Mar!D149</f>
        <v>591203212.34000003</v>
      </c>
      <c r="I149" s="1">
        <f>B149+C149+D149+G149-H149</f>
        <v>4123273979.54</v>
      </c>
      <c r="J149" s="1">
        <f>Jan!G149+Feb!G149+Mar!G149</f>
        <v>3514502349.249999</v>
      </c>
      <c r="K149" s="1">
        <f t="shared" si="28"/>
        <v>4098873665.1400003</v>
      </c>
      <c r="L149" s="1">
        <f t="shared" si="28"/>
        <v>3463870209.9099998</v>
      </c>
      <c r="M149" s="1">
        <f t="shared" si="29"/>
        <v>4123273979.54</v>
      </c>
      <c r="N149" s="1">
        <f t="shared" si="29"/>
        <v>3514502349.249999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 t="s">
        <v>123</v>
      </c>
      <c r="B150" s="25" t="s">
        <v>123</v>
      </c>
      <c r="C150" s="25" t="s">
        <v>123</v>
      </c>
      <c r="D150" s="25" t="s">
        <v>123</v>
      </c>
      <c r="E150" s="25" t="s">
        <v>123</v>
      </c>
      <c r="F150" s="25" t="s">
        <v>123</v>
      </c>
      <c r="G150" s="25" t="s">
        <v>123</v>
      </c>
      <c r="H150" s="25" t="s">
        <v>123</v>
      </c>
      <c r="I150" s="25" t="s">
        <v>123</v>
      </c>
      <c r="J150" s="25" t="s">
        <v>123</v>
      </c>
      <c r="K150" s="25" t="s">
        <v>123</v>
      </c>
      <c r="L150" s="25" t="s">
        <v>123</v>
      </c>
      <c r="M150" s="25" t="s">
        <v>123</v>
      </c>
      <c r="N150" s="25" t="s">
        <v>123</v>
      </c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 t="s">
        <v>125</v>
      </c>
      <c r="B151" s="1">
        <f t="shared" ref="B151:M151" si="30">SUM(B12:B149)</f>
        <v>3121763148.6200004</v>
      </c>
      <c r="C151" s="1">
        <f t="shared" si="30"/>
        <v>2588541774.6999998</v>
      </c>
      <c r="D151" s="1">
        <f t="shared" si="30"/>
        <v>3553803202.1500001</v>
      </c>
      <c r="E151" s="1">
        <f t="shared" si="30"/>
        <v>9264108125.4699974</v>
      </c>
      <c r="F151" s="1">
        <f t="shared" si="30"/>
        <v>7727689876.7300014</v>
      </c>
      <c r="G151" s="1">
        <f t="shared" si="30"/>
        <v>1384779517.6800003</v>
      </c>
      <c r="H151" s="1">
        <f t="shared" si="30"/>
        <v>1359801936.1900003</v>
      </c>
      <c r="I151" s="1">
        <f t="shared" si="30"/>
        <v>9289085706.9600029</v>
      </c>
      <c r="J151" s="1">
        <f t="shared" si="30"/>
        <v>7851831084.9499979</v>
      </c>
      <c r="K151" s="1">
        <f t="shared" si="30"/>
        <v>9264108125.4699974</v>
      </c>
      <c r="L151" s="1">
        <f t="shared" si="30"/>
        <v>7727689876.7300014</v>
      </c>
      <c r="M151" s="1">
        <f t="shared" si="30"/>
        <v>9289085706.9600029</v>
      </c>
      <c r="N151" s="1">
        <f>J151</f>
        <v>7851831084.9499979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 t="s">
        <v>126</v>
      </c>
      <c r="B152" s="1">
        <f t="shared" ref="B152:M152" si="31">B149</f>
        <v>1387375511.6500001</v>
      </c>
      <c r="C152" s="1">
        <f t="shared" si="31"/>
        <v>1152649407.53</v>
      </c>
      <c r="D152" s="1">
        <f t="shared" si="31"/>
        <v>1558848745.96</v>
      </c>
      <c r="E152" s="1">
        <f t="shared" si="31"/>
        <v>4098873665.1400003</v>
      </c>
      <c r="F152" s="1">
        <f t="shared" si="31"/>
        <v>3463870209.9099998</v>
      </c>
      <c r="G152" s="1">
        <f t="shared" si="31"/>
        <v>615603526.74000001</v>
      </c>
      <c r="H152" s="1">
        <f t="shared" si="31"/>
        <v>591203212.34000003</v>
      </c>
      <c r="I152" s="1">
        <f t="shared" si="31"/>
        <v>4123273979.54</v>
      </c>
      <c r="J152" s="1">
        <f t="shared" si="31"/>
        <v>3514502349.249999</v>
      </c>
      <c r="K152" s="1">
        <f t="shared" si="31"/>
        <v>4098873665.1400003</v>
      </c>
      <c r="L152" s="1">
        <f t="shared" si="31"/>
        <v>3463870209.9099998</v>
      </c>
      <c r="M152" s="1">
        <f t="shared" si="31"/>
        <v>4123273979.54</v>
      </c>
      <c r="N152" s="1">
        <f>J152</f>
        <v>3514502349.249999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 t="s">
        <v>127</v>
      </c>
      <c r="B153" s="1">
        <f>SUM(B12:B148)</f>
        <v>1734387636.9700003</v>
      </c>
      <c r="C153" s="1">
        <f t="shared" ref="C153:N153" si="32">SUM(C12:C148)</f>
        <v>1435892367.1699998</v>
      </c>
      <c r="D153" s="1">
        <f t="shared" si="32"/>
        <v>1994954456.1900001</v>
      </c>
      <c r="E153" s="1">
        <f t="shared" si="32"/>
        <v>5165234460.329998</v>
      </c>
      <c r="F153" s="1">
        <f t="shared" si="32"/>
        <v>4263819666.8200011</v>
      </c>
      <c r="G153" s="1">
        <f t="shared" si="32"/>
        <v>769175990.94000041</v>
      </c>
      <c r="H153" s="1">
        <f t="shared" si="32"/>
        <v>768598723.85000026</v>
      </c>
      <c r="I153" s="1">
        <f t="shared" si="32"/>
        <v>5165811727.420002</v>
      </c>
      <c r="J153" s="1">
        <f t="shared" si="32"/>
        <v>4337328735.6999989</v>
      </c>
      <c r="K153" s="1">
        <f t="shared" si="32"/>
        <v>5165234460.329998</v>
      </c>
      <c r="L153" s="1">
        <f t="shared" si="32"/>
        <v>4263819666.8200011</v>
      </c>
      <c r="M153" s="1">
        <f t="shared" si="32"/>
        <v>5165811727.420002</v>
      </c>
      <c r="N153" s="1">
        <f t="shared" si="32"/>
        <v>4337328735.6999989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 t="s">
        <v>123</v>
      </c>
      <c r="B154" s="1" t="s">
        <v>123</v>
      </c>
      <c r="C154" s="1" t="s">
        <v>123</v>
      </c>
      <c r="D154" s="1" t="s">
        <v>123</v>
      </c>
      <c r="E154" s="1" t="s">
        <v>123</v>
      </c>
      <c r="F154" s="1" t="s">
        <v>123</v>
      </c>
      <c r="G154" s="1" t="s">
        <v>123</v>
      </c>
      <c r="H154" s="1" t="s">
        <v>123</v>
      </c>
      <c r="I154" s="1" t="s">
        <v>123</v>
      </c>
      <c r="J154" s="1" t="s">
        <v>123</v>
      </c>
      <c r="K154" s="1" t="s">
        <v>123</v>
      </c>
      <c r="L154" s="1" t="s">
        <v>123</v>
      </c>
      <c r="M154" s="1" t="s">
        <v>123</v>
      </c>
      <c r="N154" s="1" t="str">
        <f>J154</f>
        <v/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2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 t="s">
        <v>123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</sheetData>
  <mergeCells count="5">
    <mergeCell ref="A2:N2"/>
    <mergeCell ref="A3:N3"/>
    <mergeCell ref="A4:N4"/>
    <mergeCell ref="A5:N5"/>
    <mergeCell ref="A6:N6"/>
  </mergeCells>
  <phoneticPr fontId="2" type="noConversion"/>
  <pageMargins left="0.45" right="0.17" top="0.5" bottom="0.47" header="0.24" footer="0.24"/>
  <pageSetup paperSize="5" scale="59" fitToHeight="3" orientation="landscape" r:id="rId1"/>
  <headerFooter alignWithMargins="0">
    <oddHeader>&amp;L&amp;D
&amp;T</oddHeader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P204"/>
  <sheetViews>
    <sheetView zoomScale="75" workbookViewId="0">
      <pane xSplit="1" ySplit="9" topLeftCell="B25" activePane="bottomRight" state="frozen"/>
      <selection activeCell="B163" sqref="B163"/>
      <selection pane="topRight" activeCell="B163" sqref="B163"/>
      <selection pane="bottomLeft" activeCell="B163" sqref="B163"/>
      <selection pane="bottomRight" activeCell="B37" sqref="B37"/>
    </sheetView>
  </sheetViews>
  <sheetFormatPr defaultColWidth="9.6640625" defaultRowHeight="15"/>
  <cols>
    <col min="1" max="1" width="18.6640625" style="17" customWidth="1"/>
    <col min="2" max="3" width="18.6640625" style="17" bestFit="1" customWidth="1"/>
    <col min="4" max="4" width="17.6640625" style="17" customWidth="1"/>
    <col min="5" max="5" width="16.6640625" style="17" customWidth="1"/>
    <col min="6" max="7" width="18.88671875" style="17" bestFit="1" customWidth="1"/>
    <col min="8" max="8" width="17.6640625" style="17" customWidth="1"/>
    <col min="9" max="9" width="15.6640625" style="17" customWidth="1"/>
    <col min="10" max="16384" width="9.6640625" style="17"/>
  </cols>
  <sheetData>
    <row r="1" spans="1:9" ht="15.75">
      <c r="A1" s="36"/>
      <c r="B1" s="36"/>
      <c r="C1" s="4"/>
      <c r="D1" s="4"/>
      <c r="E1" s="4"/>
      <c r="F1" s="4"/>
      <c r="G1" s="4"/>
      <c r="H1" s="4"/>
      <c r="I1" s="4" t="s">
        <v>141</v>
      </c>
    </row>
    <row r="2" spans="1:9" ht="15.75">
      <c r="A2" s="86" t="str">
        <f>Jan!A2:N2</f>
        <v>DEPARTMENT OF TAXATION &amp; FINANCE</v>
      </c>
      <c r="B2" s="86"/>
      <c r="C2" s="86"/>
      <c r="D2" s="86"/>
      <c r="E2" s="86"/>
      <c r="F2" s="86"/>
      <c r="G2" s="86"/>
      <c r="H2" s="86"/>
      <c r="I2" s="86"/>
    </row>
    <row r="3" spans="1:9" ht="15.75">
      <c r="A3" s="86" t="str">
        <f>Jan!A3:N3</f>
        <v>OFFICE OF PROCESSING AND TAXPAYER SERVICES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86" t="s">
        <v>145</v>
      </c>
      <c r="B4" s="86"/>
      <c r="C4" s="86"/>
      <c r="D4" s="86"/>
      <c r="E4" s="86"/>
      <c r="F4" s="86"/>
      <c r="G4" s="86"/>
      <c r="H4" s="86"/>
      <c r="I4" s="86"/>
    </row>
    <row r="5" spans="1:9" ht="15.75">
      <c r="A5" s="86" t="s">
        <v>139</v>
      </c>
      <c r="B5" s="86"/>
      <c r="C5" s="86"/>
      <c r="D5" s="86"/>
      <c r="E5" s="86"/>
      <c r="F5" s="86"/>
      <c r="G5" s="86"/>
      <c r="H5" s="86"/>
      <c r="I5" s="86"/>
    </row>
    <row r="6" spans="1:9" ht="16.5" thickBot="1">
      <c r="A6" s="87" t="str">
        <f>CONCATENATE("QUARTER ENDED MARCH ",Setup!B2)</f>
        <v>QUARTER ENDED MARCH 2022</v>
      </c>
      <c r="B6" s="87"/>
      <c r="C6" s="87"/>
      <c r="D6" s="87"/>
      <c r="E6" s="87"/>
      <c r="F6" s="87"/>
      <c r="G6" s="87"/>
      <c r="H6" s="87"/>
      <c r="I6" s="87"/>
    </row>
    <row r="7" spans="1:9" ht="15.75" thickTop="1">
      <c r="A7" s="5"/>
      <c r="B7" s="5"/>
      <c r="C7" s="5"/>
      <c r="D7" s="5"/>
      <c r="E7" s="5"/>
      <c r="F7" s="5"/>
      <c r="G7" s="5"/>
      <c r="H7" s="5"/>
      <c r="I7" s="5"/>
    </row>
    <row r="8" spans="1:9" ht="15.75">
      <c r="B8" s="37" t="str">
        <f>'1QTR510'!E8</f>
        <v>JAN-MAR 22</v>
      </c>
      <c r="C8" s="37" t="str">
        <f>'1QTR510'!F8</f>
        <v>JAN-MAR 21</v>
      </c>
      <c r="D8" s="37" t="s">
        <v>131</v>
      </c>
      <c r="E8" s="37" t="s">
        <v>133</v>
      </c>
      <c r="F8" s="37" t="str">
        <f>'1QTR510'!K8</f>
        <v>CUMULATIVE 22</v>
      </c>
      <c r="G8" s="37" t="str">
        <f>'1QTR510'!L8</f>
        <v>CUMULATIVE 21</v>
      </c>
      <c r="H8" s="37" t="s">
        <v>131</v>
      </c>
      <c r="I8" s="37" t="s">
        <v>133</v>
      </c>
    </row>
    <row r="9" spans="1:9" ht="15.75">
      <c r="B9" s="37" t="s">
        <v>134</v>
      </c>
      <c r="C9" s="37" t="s">
        <v>134</v>
      </c>
      <c r="D9" s="37" t="s">
        <v>140</v>
      </c>
      <c r="E9" s="37" t="s">
        <v>140</v>
      </c>
      <c r="F9" s="37" t="s">
        <v>134</v>
      </c>
      <c r="G9" s="37" t="s">
        <v>134</v>
      </c>
      <c r="H9" s="37" t="s">
        <v>140</v>
      </c>
      <c r="I9" s="37" t="s">
        <v>140</v>
      </c>
    </row>
    <row r="10" spans="1:9" ht="15.75">
      <c r="A10" s="38"/>
      <c r="B10" s="39"/>
      <c r="C10" s="40"/>
      <c r="D10" s="40"/>
      <c r="E10" s="40"/>
      <c r="F10" s="41"/>
      <c r="G10" s="40"/>
      <c r="H10" s="40"/>
      <c r="I10" s="40"/>
    </row>
    <row r="11" spans="1:9" ht="15.75">
      <c r="A11" s="42" t="s">
        <v>0</v>
      </c>
      <c r="B11" s="43"/>
      <c r="F11" s="44"/>
    </row>
    <row r="12" spans="1:9">
      <c r="A12" s="8" t="s">
        <v>1</v>
      </c>
      <c r="B12" s="26">
        <f>'1QTR510'!E12</f>
        <v>0</v>
      </c>
      <c r="C12" s="26">
        <f>'1QTR510'!F12</f>
        <v>0</v>
      </c>
      <c r="D12" s="26">
        <f t="shared" ref="D12:D60" si="0">B12-C12</f>
        <v>0</v>
      </c>
      <c r="E12" s="45" t="str">
        <f t="shared" ref="E12:E60" si="1">IF(ISERR(D12/C12)," ",D12/C12)</f>
        <v xml:space="preserve"> </v>
      </c>
      <c r="F12" s="46">
        <f>'1QTR510'!K12</f>
        <v>0</v>
      </c>
      <c r="G12" s="26">
        <f>'1QTR510'!L12</f>
        <v>0</v>
      </c>
      <c r="H12" s="26">
        <f t="shared" ref="H12:H60" si="2">F12-G12</f>
        <v>0</v>
      </c>
      <c r="I12" s="45" t="str">
        <f t="shared" ref="I12:I60" si="3">IF(ISERR(H12/G12)," ",H12/G12)</f>
        <v xml:space="preserve"> </v>
      </c>
    </row>
    <row r="13" spans="1:9">
      <c r="A13" s="8" t="s">
        <v>2</v>
      </c>
      <c r="B13" s="26">
        <f>'1QTR510'!E13</f>
        <v>2718635.99</v>
      </c>
      <c r="C13" s="26">
        <f>'1QTR510'!F13</f>
        <v>2452537.0300000003</v>
      </c>
      <c r="D13" s="26">
        <f t="shared" si="0"/>
        <v>266098.95999999996</v>
      </c>
      <c r="E13" s="45">
        <f t="shared" si="1"/>
        <v>0.1084994667746158</v>
      </c>
      <c r="F13" s="46">
        <f>'1QTR510'!K13</f>
        <v>2718635.99</v>
      </c>
      <c r="G13" s="26">
        <f>'1QTR510'!L13</f>
        <v>2452537.0300000003</v>
      </c>
      <c r="H13" s="26">
        <f t="shared" si="2"/>
        <v>266098.95999999996</v>
      </c>
      <c r="I13" s="45">
        <f t="shared" si="3"/>
        <v>0.1084994667746158</v>
      </c>
    </row>
    <row r="14" spans="1:9">
      <c r="A14" s="8" t="s">
        <v>3</v>
      </c>
      <c r="B14" s="26">
        <f>'1QTR510'!E14</f>
        <v>0</v>
      </c>
      <c r="C14" s="26">
        <f>'1QTR510'!F14</f>
        <v>0</v>
      </c>
      <c r="D14" s="26">
        <f t="shared" si="0"/>
        <v>0</v>
      </c>
      <c r="E14" s="45" t="str">
        <f t="shared" si="1"/>
        <v xml:space="preserve"> </v>
      </c>
      <c r="F14" s="46">
        <f>'1QTR510'!K14</f>
        <v>0</v>
      </c>
      <c r="G14" s="26">
        <f>'1QTR510'!L14</f>
        <v>0</v>
      </c>
      <c r="H14" s="26">
        <f t="shared" si="2"/>
        <v>0</v>
      </c>
      <c r="I14" s="45" t="str">
        <f t="shared" si="3"/>
        <v xml:space="preserve"> </v>
      </c>
    </row>
    <row r="15" spans="1:9">
      <c r="A15" s="8" t="s">
        <v>4</v>
      </c>
      <c r="B15" s="26">
        <f>'1QTR510'!E15</f>
        <v>0</v>
      </c>
      <c r="C15" s="26">
        <f>'1QTR510'!F15</f>
        <v>0</v>
      </c>
      <c r="D15" s="26">
        <f t="shared" si="0"/>
        <v>0</v>
      </c>
      <c r="E15" s="45" t="str">
        <f t="shared" si="1"/>
        <v xml:space="preserve"> </v>
      </c>
      <c r="F15" s="46">
        <f>'1QTR510'!K15</f>
        <v>0</v>
      </c>
      <c r="G15" s="26">
        <f>'1QTR510'!L15</f>
        <v>0</v>
      </c>
      <c r="H15" s="26">
        <f t="shared" si="2"/>
        <v>0</v>
      </c>
      <c r="I15" s="45" t="str">
        <f t="shared" si="3"/>
        <v xml:space="preserve"> </v>
      </c>
    </row>
    <row r="16" spans="1:9">
      <c r="A16" s="8" t="s">
        <v>5</v>
      </c>
      <c r="B16" s="26">
        <f>'1QTR510'!E16</f>
        <v>0.08</v>
      </c>
      <c r="C16" s="26">
        <f>'1QTR510'!F16</f>
        <v>22.740000000000002</v>
      </c>
      <c r="D16" s="26">
        <f t="shared" si="0"/>
        <v>-22.660000000000004</v>
      </c>
      <c r="E16" s="45">
        <f t="shared" si="1"/>
        <v>-0.99648197009674588</v>
      </c>
      <c r="F16" s="46">
        <f>'1QTR510'!K16</f>
        <v>0.08</v>
      </c>
      <c r="G16" s="26">
        <f>'1QTR510'!L16</f>
        <v>22.740000000000002</v>
      </c>
      <c r="H16" s="26">
        <f t="shared" si="2"/>
        <v>-22.660000000000004</v>
      </c>
      <c r="I16" s="45">
        <f t="shared" si="3"/>
        <v>-0.99648197009674588</v>
      </c>
    </row>
    <row r="17" spans="1:9">
      <c r="A17" s="8" t="s">
        <v>6</v>
      </c>
      <c r="B17" s="26">
        <f>'1QTR510'!E17</f>
        <v>18696.079999999998</v>
      </c>
      <c r="C17" s="26">
        <f>'1QTR510'!F17</f>
        <v>322.50000000000006</v>
      </c>
      <c r="D17" s="26">
        <f t="shared" si="0"/>
        <v>18373.579999999998</v>
      </c>
      <c r="E17" s="45">
        <f t="shared" si="1"/>
        <v>56.972341085271303</v>
      </c>
      <c r="F17" s="46">
        <f>'1QTR510'!K17</f>
        <v>18696.079999999998</v>
      </c>
      <c r="G17" s="26">
        <f>'1QTR510'!L17</f>
        <v>322.50000000000006</v>
      </c>
      <c r="H17" s="26">
        <f t="shared" si="2"/>
        <v>18373.579999999998</v>
      </c>
      <c r="I17" s="45">
        <f t="shared" si="3"/>
        <v>56.972341085271303</v>
      </c>
    </row>
    <row r="18" spans="1:9">
      <c r="A18" s="8" t="s">
        <v>7</v>
      </c>
      <c r="B18" s="26">
        <f>'1QTR510'!E18</f>
        <v>0</v>
      </c>
      <c r="C18" s="26">
        <f>'1QTR510'!F18</f>
        <v>0</v>
      </c>
      <c r="D18" s="26">
        <f t="shared" si="0"/>
        <v>0</v>
      </c>
      <c r="E18" s="45" t="str">
        <f t="shared" si="1"/>
        <v xml:space="preserve"> </v>
      </c>
      <c r="F18" s="46">
        <f>'1QTR510'!K18</f>
        <v>0</v>
      </c>
      <c r="G18" s="26">
        <f>'1QTR510'!L18</f>
        <v>0</v>
      </c>
      <c r="H18" s="26">
        <f t="shared" si="2"/>
        <v>0</v>
      </c>
      <c r="I18" s="45" t="str">
        <f t="shared" si="3"/>
        <v xml:space="preserve"> </v>
      </c>
    </row>
    <row r="19" spans="1:9">
      <c r="A19" s="8" t="s">
        <v>8</v>
      </c>
      <c r="B19" s="26">
        <f>'1QTR510'!E19</f>
        <v>0</v>
      </c>
      <c r="C19" s="26">
        <f>'1QTR510'!F19</f>
        <v>0</v>
      </c>
      <c r="D19" s="26">
        <f t="shared" si="0"/>
        <v>0</v>
      </c>
      <c r="E19" s="45" t="str">
        <f t="shared" si="1"/>
        <v xml:space="preserve"> </v>
      </c>
      <c r="F19" s="46">
        <f>'1QTR510'!K19</f>
        <v>0</v>
      </c>
      <c r="G19" s="26">
        <f>'1QTR510'!L19</f>
        <v>0</v>
      </c>
      <c r="H19" s="26">
        <f t="shared" si="2"/>
        <v>0</v>
      </c>
      <c r="I19" s="45" t="str">
        <f t="shared" si="3"/>
        <v xml:space="preserve"> </v>
      </c>
    </row>
    <row r="20" spans="1:9">
      <c r="A20" s="8" t="s">
        <v>9</v>
      </c>
      <c r="B20" s="26">
        <f>'1QTR510'!E20</f>
        <v>998.5200000000001</v>
      </c>
      <c r="C20" s="26">
        <f>'1QTR510'!F20</f>
        <v>503.94</v>
      </c>
      <c r="D20" s="26">
        <f t="shared" si="0"/>
        <v>494.5800000000001</v>
      </c>
      <c r="E20" s="45">
        <f t="shared" si="1"/>
        <v>0.98142636028098607</v>
      </c>
      <c r="F20" s="46">
        <f>'1QTR510'!K20</f>
        <v>998.5200000000001</v>
      </c>
      <c r="G20" s="26">
        <f>'1QTR510'!L20</f>
        <v>503.94</v>
      </c>
      <c r="H20" s="26">
        <f t="shared" si="2"/>
        <v>494.5800000000001</v>
      </c>
      <c r="I20" s="45">
        <f t="shared" si="3"/>
        <v>0.98142636028098607</v>
      </c>
    </row>
    <row r="21" spans="1:9">
      <c r="A21" s="8" t="s">
        <v>10</v>
      </c>
      <c r="B21" s="26">
        <f>'1QTR510'!E21</f>
        <v>129.81</v>
      </c>
      <c r="C21" s="26">
        <f>'1QTR510'!F21</f>
        <v>8.7700000000000014</v>
      </c>
      <c r="D21" s="26">
        <f t="shared" si="0"/>
        <v>121.04</v>
      </c>
      <c r="E21" s="45">
        <f t="shared" si="1"/>
        <v>13.801596351197261</v>
      </c>
      <c r="F21" s="46">
        <f>'1QTR510'!K21</f>
        <v>129.81</v>
      </c>
      <c r="G21" s="26">
        <f>'1QTR510'!L21</f>
        <v>8.7700000000000014</v>
      </c>
      <c r="H21" s="26">
        <f t="shared" si="2"/>
        <v>121.04</v>
      </c>
      <c r="I21" s="45">
        <f t="shared" si="3"/>
        <v>13.801596351197261</v>
      </c>
    </row>
    <row r="22" spans="1:9">
      <c r="A22" s="8" t="s">
        <v>11</v>
      </c>
      <c r="B22" s="26">
        <f>'1QTR510'!E22</f>
        <v>0</v>
      </c>
      <c r="C22" s="26">
        <f>'1QTR510'!F22</f>
        <v>0</v>
      </c>
      <c r="D22" s="26">
        <f t="shared" si="0"/>
        <v>0</v>
      </c>
      <c r="E22" s="45" t="str">
        <f t="shared" si="1"/>
        <v xml:space="preserve"> </v>
      </c>
      <c r="F22" s="46">
        <f>'1QTR510'!K22</f>
        <v>0</v>
      </c>
      <c r="G22" s="26">
        <f>'1QTR510'!L22</f>
        <v>0</v>
      </c>
      <c r="H22" s="26">
        <f t="shared" si="2"/>
        <v>0</v>
      </c>
      <c r="I22" s="45" t="str">
        <f t="shared" si="3"/>
        <v xml:space="preserve"> </v>
      </c>
    </row>
    <row r="23" spans="1:9">
      <c r="A23" s="8" t="s">
        <v>12</v>
      </c>
      <c r="B23" s="26">
        <f>'1QTR510'!E23</f>
        <v>993315.92999999993</v>
      </c>
      <c r="C23" s="26">
        <f>'1QTR510'!F23</f>
        <v>887203.94</v>
      </c>
      <c r="D23" s="26">
        <f t="shared" si="0"/>
        <v>106111.98999999999</v>
      </c>
      <c r="E23" s="45">
        <f t="shared" si="1"/>
        <v>0.1196027037481371</v>
      </c>
      <c r="F23" s="46">
        <f>'1QTR510'!K23</f>
        <v>993315.92999999993</v>
      </c>
      <c r="G23" s="26">
        <f>'1QTR510'!L23</f>
        <v>887203.94</v>
      </c>
      <c r="H23" s="26">
        <f t="shared" si="2"/>
        <v>106111.98999999999</v>
      </c>
      <c r="I23" s="45">
        <f t="shared" si="3"/>
        <v>0.1196027037481371</v>
      </c>
    </row>
    <row r="24" spans="1:9">
      <c r="A24" s="8" t="s">
        <v>13</v>
      </c>
      <c r="B24" s="26">
        <f>'1QTR510'!E24</f>
        <v>1072143.8499999999</v>
      </c>
      <c r="C24" s="26">
        <f>'1QTR510'!F24</f>
        <v>1024806.0800000001</v>
      </c>
      <c r="D24" s="26">
        <f t="shared" si="0"/>
        <v>47337.769999999786</v>
      </c>
      <c r="E24" s="45">
        <f t="shared" si="1"/>
        <v>4.6191929306274006E-2</v>
      </c>
      <c r="F24" s="46">
        <f>'1QTR510'!K24</f>
        <v>1072143.8499999999</v>
      </c>
      <c r="G24" s="26">
        <f>'1QTR510'!L24</f>
        <v>1024806.0800000001</v>
      </c>
      <c r="H24" s="26">
        <f t="shared" si="2"/>
        <v>47337.769999999786</v>
      </c>
      <c r="I24" s="45">
        <f t="shared" si="3"/>
        <v>4.6191929306274006E-2</v>
      </c>
    </row>
    <row r="25" spans="1:9">
      <c r="A25" s="8" t="s">
        <v>14</v>
      </c>
      <c r="B25" s="26">
        <f>'1QTR510'!E25</f>
        <v>384.54</v>
      </c>
      <c r="C25" s="26">
        <f>'1QTR510'!F25</f>
        <v>417.95000000000005</v>
      </c>
      <c r="D25" s="26">
        <f t="shared" si="0"/>
        <v>-33.410000000000025</v>
      </c>
      <c r="E25" s="45">
        <f t="shared" si="1"/>
        <v>-7.9937791601866301E-2</v>
      </c>
      <c r="F25" s="46">
        <f>'1QTR510'!K25</f>
        <v>384.54</v>
      </c>
      <c r="G25" s="26">
        <f>'1QTR510'!L25</f>
        <v>417.95000000000005</v>
      </c>
      <c r="H25" s="26">
        <f t="shared" si="2"/>
        <v>-33.410000000000025</v>
      </c>
      <c r="I25" s="45">
        <f t="shared" si="3"/>
        <v>-7.9937791601866301E-2</v>
      </c>
    </row>
    <row r="26" spans="1:9">
      <c r="A26" s="8" t="s">
        <v>15</v>
      </c>
      <c r="B26" s="26">
        <f>'1QTR510'!E26</f>
        <v>3268344.7</v>
      </c>
      <c r="C26" s="26">
        <f>'1QTR510'!F26</f>
        <v>2541110.87</v>
      </c>
      <c r="D26" s="26">
        <f t="shared" si="0"/>
        <v>727233.83000000007</v>
      </c>
      <c r="E26" s="45">
        <f t="shared" si="1"/>
        <v>0.28618736733828543</v>
      </c>
      <c r="F26" s="46">
        <f>'1QTR510'!K26</f>
        <v>3268344.7</v>
      </c>
      <c r="G26" s="26">
        <f>'1QTR510'!L26</f>
        <v>2541110.87</v>
      </c>
      <c r="H26" s="26">
        <f t="shared" si="2"/>
        <v>727233.83000000007</v>
      </c>
      <c r="I26" s="45">
        <f t="shared" si="3"/>
        <v>0.28618736733828543</v>
      </c>
    </row>
    <row r="27" spans="1:9">
      <c r="A27" s="8" t="s">
        <v>16</v>
      </c>
      <c r="B27" s="26">
        <f>'1QTR510'!E27</f>
        <v>1294635.82</v>
      </c>
      <c r="C27" s="26">
        <f>'1QTR510'!F27</f>
        <v>1002278.24</v>
      </c>
      <c r="D27" s="26">
        <f t="shared" si="0"/>
        <v>292357.58000000007</v>
      </c>
      <c r="E27" s="45">
        <f t="shared" si="1"/>
        <v>0.29169303326389695</v>
      </c>
      <c r="F27" s="46">
        <f>'1QTR510'!K27</f>
        <v>1294635.82</v>
      </c>
      <c r="G27" s="26">
        <f>'1QTR510'!L27</f>
        <v>1002278.24</v>
      </c>
      <c r="H27" s="26">
        <f t="shared" si="2"/>
        <v>292357.58000000007</v>
      </c>
      <c r="I27" s="45">
        <f t="shared" si="3"/>
        <v>0.29169303326389695</v>
      </c>
    </row>
    <row r="28" spans="1:9">
      <c r="A28" s="8" t="s">
        <v>17</v>
      </c>
      <c r="B28" s="26">
        <f>'1QTR510'!E28</f>
        <v>0</v>
      </c>
      <c r="C28" s="26">
        <f>'1QTR510'!F28</f>
        <v>0</v>
      </c>
      <c r="D28" s="26">
        <f t="shared" si="0"/>
        <v>0</v>
      </c>
      <c r="E28" s="45" t="str">
        <f t="shared" si="1"/>
        <v xml:space="preserve"> </v>
      </c>
      <c r="F28" s="46">
        <f>'1QTR510'!K28</f>
        <v>0</v>
      </c>
      <c r="G28" s="26">
        <f>'1QTR510'!L28</f>
        <v>0</v>
      </c>
      <c r="H28" s="26">
        <f t="shared" si="2"/>
        <v>0</v>
      </c>
      <c r="I28" s="45" t="str">
        <f t="shared" si="3"/>
        <v xml:space="preserve"> </v>
      </c>
    </row>
    <row r="29" spans="1:9">
      <c r="A29" s="8" t="s">
        <v>18</v>
      </c>
      <c r="B29" s="26">
        <f>'1QTR510'!E29</f>
        <v>668480.35000000009</v>
      </c>
      <c r="C29" s="26">
        <f>'1QTR510'!F29</f>
        <v>565669.55000000005</v>
      </c>
      <c r="D29" s="26">
        <f t="shared" si="0"/>
        <v>102810.80000000005</v>
      </c>
      <c r="E29" s="45">
        <f t="shared" si="1"/>
        <v>0.18175063515439366</v>
      </c>
      <c r="F29" s="46">
        <f>'1QTR510'!K29</f>
        <v>668480.35000000009</v>
      </c>
      <c r="G29" s="26">
        <f>'1QTR510'!L29</f>
        <v>565669.55000000005</v>
      </c>
      <c r="H29" s="26">
        <f t="shared" si="2"/>
        <v>102810.80000000005</v>
      </c>
      <c r="I29" s="45">
        <f t="shared" si="3"/>
        <v>0.18175063515439366</v>
      </c>
    </row>
    <row r="30" spans="1:9">
      <c r="A30" s="8" t="s">
        <v>19</v>
      </c>
      <c r="B30" s="26">
        <f>'1QTR510'!E30</f>
        <v>501600.93</v>
      </c>
      <c r="C30" s="26">
        <f>'1QTR510'!F30</f>
        <v>415481.14</v>
      </c>
      <c r="D30" s="26">
        <f t="shared" si="0"/>
        <v>86119.789999999979</v>
      </c>
      <c r="E30" s="45">
        <f t="shared" si="1"/>
        <v>0.20727725451027687</v>
      </c>
      <c r="F30" s="46">
        <f>'1QTR510'!K30</f>
        <v>501600.93</v>
      </c>
      <c r="G30" s="26">
        <f>'1QTR510'!L30</f>
        <v>415481.14</v>
      </c>
      <c r="H30" s="26">
        <f t="shared" si="2"/>
        <v>86119.789999999979</v>
      </c>
      <c r="I30" s="45">
        <f t="shared" si="3"/>
        <v>0.20727725451027687</v>
      </c>
    </row>
    <row r="31" spans="1:9">
      <c r="A31" s="8" t="s">
        <v>20</v>
      </c>
      <c r="B31" s="26">
        <f>'1QTR510'!E31</f>
        <v>0</v>
      </c>
      <c r="C31" s="26">
        <f>'1QTR510'!F31</f>
        <v>0</v>
      </c>
      <c r="D31" s="26">
        <f t="shared" si="0"/>
        <v>0</v>
      </c>
      <c r="E31" s="45" t="str">
        <f t="shared" si="1"/>
        <v xml:space="preserve"> </v>
      </c>
      <c r="F31" s="46">
        <f>'1QTR510'!K31</f>
        <v>0</v>
      </c>
      <c r="G31" s="26">
        <f>'1QTR510'!L31</f>
        <v>0</v>
      </c>
      <c r="H31" s="26">
        <f t="shared" si="2"/>
        <v>0</v>
      </c>
      <c r="I31" s="45" t="str">
        <f t="shared" si="3"/>
        <v xml:space="preserve"> </v>
      </c>
    </row>
    <row r="32" spans="1:9">
      <c r="A32" s="8" t="s">
        <v>21</v>
      </c>
      <c r="B32" s="26">
        <f>'1QTR510'!E32</f>
        <v>7111476.7300000004</v>
      </c>
      <c r="C32" s="26">
        <f>'1QTR510'!F32</f>
        <v>6366527.3799999999</v>
      </c>
      <c r="D32" s="26">
        <f t="shared" si="0"/>
        <v>744949.35000000056</v>
      </c>
      <c r="E32" s="45">
        <f t="shared" si="1"/>
        <v>0.11701031120045235</v>
      </c>
      <c r="F32" s="46">
        <f>'1QTR510'!K32</f>
        <v>7111476.7300000004</v>
      </c>
      <c r="G32" s="26">
        <f>'1QTR510'!L32</f>
        <v>6366527.3799999999</v>
      </c>
      <c r="H32" s="26">
        <f t="shared" si="2"/>
        <v>744949.35000000056</v>
      </c>
      <c r="I32" s="45">
        <f t="shared" si="3"/>
        <v>0.11701031120045235</v>
      </c>
    </row>
    <row r="33" spans="1:42">
      <c r="A33" s="8" t="s">
        <v>22</v>
      </c>
      <c r="B33" s="26">
        <f>'1QTR510'!E33</f>
        <v>2231120058.0500002</v>
      </c>
      <c r="C33" s="26">
        <f>'1QTR510'!F33</f>
        <v>1736113020.72</v>
      </c>
      <c r="D33" s="26">
        <f t="shared" si="0"/>
        <v>495007037.33000016</v>
      </c>
      <c r="E33" s="45">
        <f t="shared" si="1"/>
        <v>0.28512373988457912</v>
      </c>
      <c r="F33" s="46">
        <f>'1QTR510'!K33</f>
        <v>2231120058.0500002</v>
      </c>
      <c r="G33" s="26">
        <f>'1QTR510'!L33</f>
        <v>1736113020.72</v>
      </c>
      <c r="H33" s="26">
        <f t="shared" si="2"/>
        <v>495007037.33000016</v>
      </c>
      <c r="I33" s="45">
        <f t="shared" si="3"/>
        <v>0.28512373988457912</v>
      </c>
    </row>
    <row r="34" spans="1:42">
      <c r="A34" s="8" t="s">
        <v>23</v>
      </c>
      <c r="B34" s="26">
        <f>'1QTR510'!E34</f>
        <v>1704736.57</v>
      </c>
      <c r="C34" s="26">
        <f>'1QTR510'!F34</f>
        <v>1387020.03</v>
      </c>
      <c r="D34" s="26">
        <f t="shared" si="0"/>
        <v>317716.54000000004</v>
      </c>
      <c r="E34" s="45">
        <f t="shared" si="1"/>
        <v>0.22906413254897265</v>
      </c>
      <c r="F34" s="46">
        <f>'1QTR510'!K34</f>
        <v>1704736.57</v>
      </c>
      <c r="G34" s="26">
        <f>'1QTR510'!L34</f>
        <v>1387020.03</v>
      </c>
      <c r="H34" s="26">
        <f t="shared" si="2"/>
        <v>317716.54000000004</v>
      </c>
      <c r="I34" s="45">
        <f t="shared" si="3"/>
        <v>0.22906413254897265</v>
      </c>
    </row>
    <row r="35" spans="1:42">
      <c r="A35" s="8" t="s">
        <v>24</v>
      </c>
      <c r="B35" s="26">
        <f>'1QTR510'!E35</f>
        <v>289824092.35000002</v>
      </c>
      <c r="C35" s="26">
        <f>'1QTR510'!F35</f>
        <v>237733758.14000002</v>
      </c>
      <c r="D35" s="26">
        <f t="shared" si="0"/>
        <v>52090334.210000008</v>
      </c>
      <c r="E35" s="45">
        <f t="shared" si="1"/>
        <v>0.21911206308076919</v>
      </c>
      <c r="F35" s="46">
        <f>'1QTR510'!K35</f>
        <v>289824092.35000002</v>
      </c>
      <c r="G35" s="26">
        <f>'1QTR510'!L35</f>
        <v>237733758.14000002</v>
      </c>
      <c r="H35" s="26">
        <f t="shared" si="2"/>
        <v>52090334.210000008</v>
      </c>
      <c r="I35" s="45">
        <f t="shared" si="3"/>
        <v>0.21911206308076919</v>
      </c>
    </row>
    <row r="36" spans="1:42">
      <c r="A36" s="24" t="s">
        <v>149</v>
      </c>
      <c r="B36" s="26">
        <f>'1QTR510'!E36</f>
        <v>12932775.43</v>
      </c>
      <c r="C36" s="26">
        <f>'1QTR510'!F36</f>
        <v>8938708.7600000016</v>
      </c>
      <c r="D36" s="26">
        <f>B36-C36</f>
        <v>3994066.6699999981</v>
      </c>
      <c r="E36" s="45">
        <f>IF(ISERR(D36/C36)," ",D36/C36)</f>
        <v>0.4468281467982404</v>
      </c>
      <c r="F36" s="46">
        <f>'1QTR510'!K36</f>
        <v>12932775.43</v>
      </c>
      <c r="G36" s="26">
        <f>'1QTR510'!L36</f>
        <v>8938708.7600000016</v>
      </c>
      <c r="H36" s="26">
        <f>F36-G36</f>
        <v>3994066.6699999981</v>
      </c>
      <c r="I36" s="45">
        <f t="shared" si="3"/>
        <v>0.4468281467982404</v>
      </c>
      <c r="AK36" s="17">
        <v>0</v>
      </c>
      <c r="AP36" s="17">
        <v>0</v>
      </c>
    </row>
    <row r="37" spans="1:42">
      <c r="A37" s="8" t="s">
        <v>25</v>
      </c>
      <c r="B37" s="26">
        <f>'1QTR510'!E37</f>
        <v>0</v>
      </c>
      <c r="C37" s="26">
        <f>'1QTR510'!F37</f>
        <v>0</v>
      </c>
      <c r="D37" s="26">
        <f t="shared" si="0"/>
        <v>0</v>
      </c>
      <c r="E37" s="45" t="str">
        <f t="shared" si="1"/>
        <v xml:space="preserve"> </v>
      </c>
      <c r="F37" s="46">
        <f>'1QTR510'!K37</f>
        <v>0</v>
      </c>
      <c r="G37" s="26">
        <f>'1QTR510'!L37</f>
        <v>0</v>
      </c>
      <c r="H37" s="26">
        <f t="shared" si="2"/>
        <v>0</v>
      </c>
      <c r="I37" s="45" t="str">
        <f t="shared" si="3"/>
        <v xml:space="preserve"> </v>
      </c>
    </row>
    <row r="38" spans="1:42">
      <c r="A38" s="8" t="s">
        <v>26</v>
      </c>
      <c r="B38" s="26">
        <f>'1QTR510'!E38</f>
        <v>417280.66000000003</v>
      </c>
      <c r="C38" s="26">
        <f>'1QTR510'!F38</f>
        <v>369556.51</v>
      </c>
      <c r="D38" s="26">
        <f t="shared" si="0"/>
        <v>47724.150000000023</v>
      </c>
      <c r="E38" s="45">
        <f t="shared" si="1"/>
        <v>0.12913897796036666</v>
      </c>
      <c r="F38" s="46">
        <f>'1QTR510'!K38</f>
        <v>417280.66000000003</v>
      </c>
      <c r="G38" s="26">
        <f>'1QTR510'!L38</f>
        <v>369556.51</v>
      </c>
      <c r="H38" s="26">
        <f t="shared" si="2"/>
        <v>47724.150000000023</v>
      </c>
      <c r="I38" s="45">
        <f t="shared" si="3"/>
        <v>0.12913897796036666</v>
      </c>
    </row>
    <row r="39" spans="1:42">
      <c r="A39" s="8" t="s">
        <v>27</v>
      </c>
      <c r="B39" s="26">
        <f>'1QTR510'!E39</f>
        <v>9548990.5200000014</v>
      </c>
      <c r="C39" s="26">
        <f>'1QTR510'!F39</f>
        <v>8204939.3899999997</v>
      </c>
      <c r="D39" s="26">
        <f t="shared" si="0"/>
        <v>1344051.1300000018</v>
      </c>
      <c r="E39" s="45">
        <f t="shared" si="1"/>
        <v>0.16381000103889881</v>
      </c>
      <c r="F39" s="46">
        <f>'1QTR510'!K39</f>
        <v>9548990.5200000014</v>
      </c>
      <c r="G39" s="26">
        <f>'1QTR510'!L39</f>
        <v>8204939.3899999997</v>
      </c>
      <c r="H39" s="26">
        <f t="shared" si="2"/>
        <v>1344051.1300000018</v>
      </c>
      <c r="I39" s="45">
        <f t="shared" si="3"/>
        <v>0.16381000103889881</v>
      </c>
    </row>
    <row r="40" spans="1:42">
      <c r="A40" s="8" t="s">
        <v>28</v>
      </c>
      <c r="B40" s="26">
        <f>'1QTR510'!E40</f>
        <v>0</v>
      </c>
      <c r="C40" s="26">
        <f>'1QTR510'!F40</f>
        <v>0</v>
      </c>
      <c r="D40" s="26">
        <f t="shared" si="0"/>
        <v>0</v>
      </c>
      <c r="E40" s="45" t="str">
        <f t="shared" si="1"/>
        <v xml:space="preserve"> </v>
      </c>
      <c r="F40" s="46">
        <f>'1QTR510'!K40</f>
        <v>0</v>
      </c>
      <c r="G40" s="26">
        <f>'1QTR510'!L40</f>
        <v>0</v>
      </c>
      <c r="H40" s="26">
        <f t="shared" si="2"/>
        <v>0</v>
      </c>
      <c r="I40" s="45" t="str">
        <f t="shared" si="3"/>
        <v xml:space="preserve"> </v>
      </c>
    </row>
    <row r="41" spans="1:42">
      <c r="A41" s="8" t="s">
        <v>29</v>
      </c>
      <c r="B41" s="26">
        <f>'1QTR510'!E41</f>
        <v>613993.32000000007</v>
      </c>
      <c r="C41" s="26">
        <f>'1QTR510'!F41</f>
        <v>469407.05000000005</v>
      </c>
      <c r="D41" s="26">
        <f t="shared" si="0"/>
        <v>144586.27000000002</v>
      </c>
      <c r="E41" s="45">
        <f t="shared" si="1"/>
        <v>0.30801895710769578</v>
      </c>
      <c r="F41" s="46">
        <f>'1QTR510'!K41</f>
        <v>613993.32000000007</v>
      </c>
      <c r="G41" s="26">
        <f>'1QTR510'!L41</f>
        <v>469407.05000000005</v>
      </c>
      <c r="H41" s="26">
        <f t="shared" si="2"/>
        <v>144586.27000000002</v>
      </c>
      <c r="I41" s="45">
        <f t="shared" si="3"/>
        <v>0.30801895710769578</v>
      </c>
    </row>
    <row r="42" spans="1:42">
      <c r="A42" s="8" t="s">
        <v>30</v>
      </c>
      <c r="B42" s="26">
        <f>'1QTR510'!E42</f>
        <v>86156.56</v>
      </c>
      <c r="C42" s="26">
        <f>'1QTR510'!F42</f>
        <v>0</v>
      </c>
      <c r="D42" s="26">
        <f t="shared" si="0"/>
        <v>86156.56</v>
      </c>
      <c r="E42" s="45" t="str">
        <f t="shared" si="1"/>
        <v xml:space="preserve"> </v>
      </c>
      <c r="F42" s="46">
        <f>'1QTR510'!K42</f>
        <v>86156.56</v>
      </c>
      <c r="G42" s="26">
        <f>'1QTR510'!L42</f>
        <v>0</v>
      </c>
      <c r="H42" s="26">
        <f t="shared" si="2"/>
        <v>86156.56</v>
      </c>
      <c r="I42" s="45" t="str">
        <f t="shared" si="3"/>
        <v xml:space="preserve"> </v>
      </c>
    </row>
    <row r="43" spans="1:42">
      <c r="A43" s="8" t="s">
        <v>31</v>
      </c>
      <c r="B43" s="26">
        <f>'1QTR510'!E43</f>
        <v>1312223.6499999999</v>
      </c>
      <c r="C43" s="26">
        <f>'1QTR510'!F43</f>
        <v>1200898.93</v>
      </c>
      <c r="D43" s="26">
        <f t="shared" si="0"/>
        <v>111324.71999999997</v>
      </c>
      <c r="E43" s="45">
        <f t="shared" si="1"/>
        <v>9.2701156790938252E-2</v>
      </c>
      <c r="F43" s="46">
        <f>'1QTR510'!K43</f>
        <v>1312223.6499999999</v>
      </c>
      <c r="G43" s="26">
        <f>'1QTR510'!L43</f>
        <v>1200898.93</v>
      </c>
      <c r="H43" s="26">
        <f t="shared" si="2"/>
        <v>111324.71999999997</v>
      </c>
      <c r="I43" s="45">
        <f t="shared" si="3"/>
        <v>9.2701156790938252E-2</v>
      </c>
    </row>
    <row r="44" spans="1:42">
      <c r="A44" s="8" t="s">
        <v>32</v>
      </c>
      <c r="B44" s="26">
        <f>'1QTR510'!E44</f>
        <v>1548541.6300000001</v>
      </c>
      <c r="C44" s="26">
        <f>'1QTR510'!F44</f>
        <v>1390756.8599999999</v>
      </c>
      <c r="D44" s="26">
        <f t="shared" si="0"/>
        <v>157784.77000000025</v>
      </c>
      <c r="E44" s="45">
        <f t="shared" si="1"/>
        <v>0.11345244775567763</v>
      </c>
      <c r="F44" s="46">
        <f>'1QTR510'!K44</f>
        <v>1548541.6300000001</v>
      </c>
      <c r="G44" s="26">
        <f>'1QTR510'!L44</f>
        <v>1390756.8599999999</v>
      </c>
      <c r="H44" s="26">
        <f t="shared" si="2"/>
        <v>157784.77000000025</v>
      </c>
      <c r="I44" s="45">
        <f t="shared" si="3"/>
        <v>0.11345244775567763</v>
      </c>
    </row>
    <row r="45" spans="1:42">
      <c r="A45" s="8" t="s">
        <v>33</v>
      </c>
      <c r="B45" s="26">
        <f>'1QTR510'!E45</f>
        <v>0</v>
      </c>
      <c r="C45" s="26">
        <f>'1QTR510'!F45</f>
        <v>0</v>
      </c>
      <c r="D45" s="26">
        <f t="shared" si="0"/>
        <v>0</v>
      </c>
      <c r="E45" s="45" t="str">
        <f t="shared" si="1"/>
        <v xml:space="preserve"> </v>
      </c>
      <c r="F45" s="46">
        <f>'1QTR510'!K45</f>
        <v>0</v>
      </c>
      <c r="G45" s="26">
        <f>'1QTR510'!L45</f>
        <v>0</v>
      </c>
      <c r="H45" s="26">
        <f t="shared" si="2"/>
        <v>0</v>
      </c>
      <c r="I45" s="45" t="str">
        <f t="shared" si="3"/>
        <v xml:space="preserve"> </v>
      </c>
    </row>
    <row r="46" spans="1:42">
      <c r="A46" s="8" t="s">
        <v>34</v>
      </c>
      <c r="B46" s="26">
        <f>'1QTR510'!E46</f>
        <v>4379641.18</v>
      </c>
      <c r="C46" s="26">
        <f>'1QTR510'!F46</f>
        <v>3842521.63</v>
      </c>
      <c r="D46" s="26">
        <f t="shared" si="0"/>
        <v>537119.54999999981</v>
      </c>
      <c r="E46" s="45">
        <f t="shared" si="1"/>
        <v>0.1397830908241367</v>
      </c>
      <c r="F46" s="46">
        <f>'1QTR510'!K46</f>
        <v>4379641.18</v>
      </c>
      <c r="G46" s="26">
        <f>'1QTR510'!L46</f>
        <v>3842521.63</v>
      </c>
      <c r="H46" s="26">
        <f t="shared" si="2"/>
        <v>537119.54999999981</v>
      </c>
      <c r="I46" s="45">
        <f t="shared" si="3"/>
        <v>0.1397830908241367</v>
      </c>
    </row>
    <row r="47" spans="1:42">
      <c r="A47" s="8" t="s">
        <v>35</v>
      </c>
      <c r="B47" s="26">
        <f>'1QTR510'!E47</f>
        <v>0</v>
      </c>
      <c r="C47" s="26">
        <f>'1QTR510'!F47</f>
        <v>0</v>
      </c>
      <c r="D47" s="26">
        <f t="shared" si="0"/>
        <v>0</v>
      </c>
      <c r="E47" s="45" t="str">
        <f t="shared" si="1"/>
        <v xml:space="preserve"> </v>
      </c>
      <c r="F47" s="46">
        <f>'1QTR510'!K47</f>
        <v>0</v>
      </c>
      <c r="G47" s="26">
        <f>'1QTR510'!L47</f>
        <v>0</v>
      </c>
      <c r="H47" s="26">
        <f t="shared" si="2"/>
        <v>0</v>
      </c>
      <c r="I47" s="45" t="str">
        <f t="shared" si="3"/>
        <v xml:space="preserve"> </v>
      </c>
    </row>
    <row r="48" spans="1:42">
      <c r="A48" s="8" t="s">
        <v>36</v>
      </c>
      <c r="B48" s="26">
        <f>'1QTR510'!E48</f>
        <v>138866.93</v>
      </c>
      <c r="C48" s="26">
        <f>'1QTR510'!F48</f>
        <v>121262.24</v>
      </c>
      <c r="D48" s="26">
        <f t="shared" si="0"/>
        <v>17604.689999999988</v>
      </c>
      <c r="E48" s="45">
        <f t="shared" si="1"/>
        <v>0.14517866402599841</v>
      </c>
      <c r="F48" s="46">
        <f>'1QTR510'!K48</f>
        <v>138866.93</v>
      </c>
      <c r="G48" s="26">
        <f>'1QTR510'!L48</f>
        <v>121262.24</v>
      </c>
      <c r="H48" s="26">
        <f t="shared" si="2"/>
        <v>17604.689999999988</v>
      </c>
      <c r="I48" s="45">
        <f t="shared" si="3"/>
        <v>0.14517866402599841</v>
      </c>
    </row>
    <row r="49" spans="1:9">
      <c r="A49" s="8" t="s">
        <v>37</v>
      </c>
      <c r="B49" s="26">
        <f>'1QTR510'!E49</f>
        <v>0</v>
      </c>
      <c r="C49" s="26">
        <f>'1QTR510'!F49</f>
        <v>0</v>
      </c>
      <c r="D49" s="26">
        <f t="shared" si="0"/>
        <v>0</v>
      </c>
      <c r="E49" s="45" t="str">
        <f t="shared" si="1"/>
        <v xml:space="preserve"> </v>
      </c>
      <c r="F49" s="46">
        <f>'1QTR510'!K49</f>
        <v>0</v>
      </c>
      <c r="G49" s="26">
        <f>'1QTR510'!L49</f>
        <v>0</v>
      </c>
      <c r="H49" s="26">
        <f t="shared" si="2"/>
        <v>0</v>
      </c>
      <c r="I49" s="45" t="str">
        <f t="shared" si="3"/>
        <v xml:space="preserve"> </v>
      </c>
    </row>
    <row r="50" spans="1:9">
      <c r="A50" s="8" t="s">
        <v>38</v>
      </c>
      <c r="B50" s="26">
        <f>'1QTR510'!E50</f>
        <v>2345470.0500000003</v>
      </c>
      <c r="C50" s="26">
        <f>'1QTR510'!F50</f>
        <v>2122338.85</v>
      </c>
      <c r="D50" s="26">
        <f t="shared" si="0"/>
        <v>223131.20000000019</v>
      </c>
      <c r="E50" s="45">
        <f t="shared" si="1"/>
        <v>0.10513457829790006</v>
      </c>
      <c r="F50" s="46">
        <f>'1QTR510'!K50</f>
        <v>2345470.0500000003</v>
      </c>
      <c r="G50" s="26">
        <f>'1QTR510'!L50</f>
        <v>2122338.85</v>
      </c>
      <c r="H50" s="26">
        <f t="shared" si="2"/>
        <v>223131.20000000019</v>
      </c>
      <c r="I50" s="45">
        <f t="shared" si="3"/>
        <v>0.10513457829790006</v>
      </c>
    </row>
    <row r="51" spans="1:9">
      <c r="A51" s="8" t="s">
        <v>39</v>
      </c>
      <c r="B51" s="26">
        <f>'1QTR510'!E51</f>
        <v>0</v>
      </c>
      <c r="C51" s="26">
        <f>'1QTR510'!F51</f>
        <v>0</v>
      </c>
      <c r="D51" s="26">
        <f t="shared" si="0"/>
        <v>0</v>
      </c>
      <c r="E51" s="45" t="str">
        <f t="shared" si="1"/>
        <v xml:space="preserve"> </v>
      </c>
      <c r="F51" s="46">
        <f>'1QTR510'!K51</f>
        <v>0</v>
      </c>
      <c r="G51" s="26">
        <f>'1QTR510'!L51</f>
        <v>0</v>
      </c>
      <c r="H51" s="26">
        <f t="shared" si="2"/>
        <v>0</v>
      </c>
      <c r="I51" s="45" t="str">
        <f t="shared" si="3"/>
        <v xml:space="preserve"> </v>
      </c>
    </row>
    <row r="52" spans="1:9">
      <c r="A52" s="8" t="s">
        <v>40</v>
      </c>
      <c r="B52" s="26">
        <f>'1QTR510'!E52</f>
        <v>214811.33000000002</v>
      </c>
      <c r="C52" s="26">
        <f>'1QTR510'!F52</f>
        <v>199942</v>
      </c>
      <c r="D52" s="26">
        <f t="shared" si="0"/>
        <v>14869.330000000016</v>
      </c>
      <c r="E52" s="45">
        <f t="shared" si="1"/>
        <v>7.4368216782867119E-2</v>
      </c>
      <c r="F52" s="46">
        <f>'1QTR510'!K52</f>
        <v>214811.33000000002</v>
      </c>
      <c r="G52" s="26">
        <f>'1QTR510'!L52</f>
        <v>199942</v>
      </c>
      <c r="H52" s="26">
        <f t="shared" si="2"/>
        <v>14869.330000000016</v>
      </c>
      <c r="I52" s="45">
        <f t="shared" si="3"/>
        <v>7.4368216782867119E-2</v>
      </c>
    </row>
    <row r="53" spans="1:9">
      <c r="A53" s="8" t="s">
        <v>41</v>
      </c>
      <c r="B53" s="26">
        <f>'1QTR510'!E53</f>
        <v>3258245.37</v>
      </c>
      <c r="C53" s="26">
        <f>'1QTR510'!F53</f>
        <v>2759907.79</v>
      </c>
      <c r="D53" s="26">
        <f t="shared" si="0"/>
        <v>498337.58000000007</v>
      </c>
      <c r="E53" s="45">
        <f t="shared" si="1"/>
        <v>0.18056312671228775</v>
      </c>
      <c r="F53" s="46">
        <f>'1QTR510'!K53</f>
        <v>3258245.37</v>
      </c>
      <c r="G53" s="26">
        <f>'1QTR510'!L53</f>
        <v>2759907.79</v>
      </c>
      <c r="H53" s="26">
        <f t="shared" si="2"/>
        <v>498337.58000000007</v>
      </c>
      <c r="I53" s="45">
        <f t="shared" si="3"/>
        <v>0.18056312671228775</v>
      </c>
    </row>
    <row r="54" spans="1:9">
      <c r="A54" s="8" t="s">
        <v>42</v>
      </c>
      <c r="B54" s="26">
        <f>'1QTR510'!E54</f>
        <v>0</v>
      </c>
      <c r="C54" s="26">
        <f>'1QTR510'!F54</f>
        <v>0</v>
      </c>
      <c r="D54" s="26">
        <f t="shared" si="0"/>
        <v>0</v>
      </c>
      <c r="E54" s="45" t="str">
        <f t="shared" si="1"/>
        <v xml:space="preserve"> </v>
      </c>
      <c r="F54" s="46">
        <f>'1QTR510'!K54</f>
        <v>0</v>
      </c>
      <c r="G54" s="26">
        <f>'1QTR510'!L54</f>
        <v>0</v>
      </c>
      <c r="H54" s="26">
        <f t="shared" si="2"/>
        <v>0</v>
      </c>
      <c r="I54" s="45" t="str">
        <f t="shared" si="3"/>
        <v xml:space="preserve"> </v>
      </c>
    </row>
    <row r="55" spans="1:9">
      <c r="A55" s="8" t="s">
        <v>43</v>
      </c>
      <c r="B55" s="26">
        <f>'1QTR510'!E55</f>
        <v>30.55</v>
      </c>
      <c r="C55" s="26">
        <f>'1QTR510'!F55</f>
        <v>1.6999999999999997</v>
      </c>
      <c r="D55" s="26">
        <f t="shared" si="0"/>
        <v>28.85</v>
      </c>
      <c r="E55" s="45">
        <f t="shared" si="1"/>
        <v>16.97058823529412</v>
      </c>
      <c r="F55" s="46">
        <f>'1QTR510'!K55</f>
        <v>30.55</v>
      </c>
      <c r="G55" s="26">
        <f>'1QTR510'!L55</f>
        <v>1.6999999999999997</v>
      </c>
      <c r="H55" s="26">
        <f t="shared" si="2"/>
        <v>28.85</v>
      </c>
      <c r="I55" s="45">
        <f t="shared" si="3"/>
        <v>16.97058823529412</v>
      </c>
    </row>
    <row r="56" spans="1:9">
      <c r="A56" s="8" t="s">
        <v>44</v>
      </c>
      <c r="B56" s="26">
        <f>'1QTR510'!E56</f>
        <v>2539.9300000000003</v>
      </c>
      <c r="C56" s="26">
        <f>'1QTR510'!F56</f>
        <v>2579.6</v>
      </c>
      <c r="D56" s="26">
        <f t="shared" si="0"/>
        <v>-39.669999999999618</v>
      </c>
      <c r="E56" s="45">
        <f t="shared" si="1"/>
        <v>-1.5378353233059241E-2</v>
      </c>
      <c r="F56" s="46">
        <f>'1QTR510'!K56</f>
        <v>2539.9300000000003</v>
      </c>
      <c r="G56" s="26">
        <f>'1QTR510'!L56</f>
        <v>2579.6</v>
      </c>
      <c r="H56" s="26">
        <f t="shared" si="2"/>
        <v>-39.669999999999618</v>
      </c>
      <c r="I56" s="45">
        <f t="shared" si="3"/>
        <v>-1.5378353233059241E-2</v>
      </c>
    </row>
    <row r="57" spans="1:9">
      <c r="A57" s="8" t="s">
        <v>45</v>
      </c>
      <c r="B57" s="26">
        <f>'1QTR510'!E57</f>
        <v>3256229.1999999997</v>
      </c>
      <c r="C57" s="26">
        <f>'1QTR510'!F57</f>
        <v>2775297.05</v>
      </c>
      <c r="D57" s="26">
        <f t="shared" si="0"/>
        <v>480932.14999999991</v>
      </c>
      <c r="E57" s="45">
        <f t="shared" si="1"/>
        <v>0.17329033301137978</v>
      </c>
      <c r="F57" s="46">
        <f>'1QTR510'!K57</f>
        <v>3256229.1999999997</v>
      </c>
      <c r="G57" s="26">
        <f>'1QTR510'!L57</f>
        <v>2775297.05</v>
      </c>
      <c r="H57" s="26">
        <f t="shared" si="2"/>
        <v>480932.14999999991</v>
      </c>
      <c r="I57" s="45">
        <f t="shared" si="3"/>
        <v>0.17329033301137978</v>
      </c>
    </row>
    <row r="58" spans="1:9">
      <c r="A58" s="8" t="s">
        <v>46</v>
      </c>
      <c r="B58" s="26">
        <f>'1QTR510'!E58</f>
        <v>13777690.280000001</v>
      </c>
      <c r="C58" s="26">
        <f>'1QTR510'!F58</f>
        <v>12043941.109999999</v>
      </c>
      <c r="D58" s="26">
        <f t="shared" si="0"/>
        <v>1733749.1700000018</v>
      </c>
      <c r="E58" s="45">
        <f t="shared" si="1"/>
        <v>0.14395198001761086</v>
      </c>
      <c r="F58" s="46">
        <f>'1QTR510'!K58</f>
        <v>13777690.280000001</v>
      </c>
      <c r="G58" s="26">
        <f>'1QTR510'!L58</f>
        <v>12043941.109999999</v>
      </c>
      <c r="H58" s="26">
        <f t="shared" si="2"/>
        <v>1733749.1700000018</v>
      </c>
      <c r="I58" s="45">
        <f t="shared" si="3"/>
        <v>0.14395198001761086</v>
      </c>
    </row>
    <row r="59" spans="1:9">
      <c r="A59" s="8" t="s">
        <v>47</v>
      </c>
      <c r="B59" s="26">
        <f>'1QTR510'!E59</f>
        <v>19886514.07</v>
      </c>
      <c r="C59" s="26">
        <f>'1QTR510'!F59</f>
        <v>17192083.489999998</v>
      </c>
      <c r="D59" s="26">
        <f t="shared" si="0"/>
        <v>2694430.5800000019</v>
      </c>
      <c r="E59" s="45">
        <f t="shared" si="1"/>
        <v>0.15672507532709767</v>
      </c>
      <c r="F59" s="46">
        <f>'1QTR510'!K59</f>
        <v>19886514.07</v>
      </c>
      <c r="G59" s="26">
        <f>'1QTR510'!L59</f>
        <v>17192083.489999998</v>
      </c>
      <c r="H59" s="26">
        <f t="shared" si="2"/>
        <v>2694430.5800000019</v>
      </c>
      <c r="I59" s="45">
        <f t="shared" si="3"/>
        <v>0.15672507532709767</v>
      </c>
    </row>
    <row r="60" spans="1:9">
      <c r="A60" s="8" t="s">
        <v>48</v>
      </c>
      <c r="B60" s="26">
        <f>'1QTR510'!E60</f>
        <v>9944915.129999999</v>
      </c>
      <c r="C60" s="26">
        <f>'1QTR510'!F60</f>
        <v>8599870.4400000013</v>
      </c>
      <c r="D60" s="26">
        <f t="shared" si="0"/>
        <v>1345044.6899999976</v>
      </c>
      <c r="E60" s="45">
        <f t="shared" si="1"/>
        <v>0.15640290157673553</v>
      </c>
      <c r="F60" s="46">
        <f>'1QTR510'!K60</f>
        <v>9944915.129999999</v>
      </c>
      <c r="G60" s="26">
        <f>'1QTR510'!L60</f>
        <v>8599870.4400000013</v>
      </c>
      <c r="H60" s="26">
        <f t="shared" si="2"/>
        <v>1345044.6899999976</v>
      </c>
      <c r="I60" s="45">
        <f t="shared" si="3"/>
        <v>0.15640290157673553</v>
      </c>
    </row>
    <row r="61" spans="1:9" ht="15.75">
      <c r="A61" s="42" t="s">
        <v>49</v>
      </c>
      <c r="B61" s="47" t="s">
        <v>123</v>
      </c>
      <c r="C61" s="47" t="s">
        <v>123</v>
      </c>
      <c r="D61" s="47" t="s">
        <v>123</v>
      </c>
      <c r="E61" s="45"/>
      <c r="F61" s="48" t="s">
        <v>123</v>
      </c>
      <c r="G61" s="47" t="s">
        <v>123</v>
      </c>
      <c r="H61" s="47" t="s">
        <v>123</v>
      </c>
      <c r="I61" s="45"/>
    </row>
    <row r="62" spans="1:9">
      <c r="A62" s="8" t="s">
        <v>50</v>
      </c>
      <c r="B62" s="26">
        <f>'1QTR510'!E62</f>
        <v>78782283.829999998</v>
      </c>
      <c r="C62" s="26">
        <f>'1QTR510'!F62</f>
        <v>68327392.479999989</v>
      </c>
      <c r="D62" s="26">
        <f t="shared" ref="D62:D93" si="4">B62-C62</f>
        <v>10454891.350000009</v>
      </c>
      <c r="E62" s="45">
        <f t="shared" ref="E62:E93" si="5">IF(ISERR(D62/C62)," ",D62/C62)</f>
        <v>0.15301171273380942</v>
      </c>
      <c r="F62" s="46">
        <f>'1QTR510'!K62</f>
        <v>78782283.829999998</v>
      </c>
      <c r="G62" s="26">
        <f>'1QTR510'!L62</f>
        <v>68327392.479999989</v>
      </c>
      <c r="H62" s="26">
        <f t="shared" ref="H62:H93" si="6">F62-G62</f>
        <v>10454891.350000009</v>
      </c>
      <c r="I62" s="45">
        <f t="shared" ref="I62:I93" si="7">IF(ISERR(H62/G62)," ",H62/G62)</f>
        <v>0.15301171273380942</v>
      </c>
    </row>
    <row r="63" spans="1:9">
      <c r="A63" s="8" t="s">
        <v>51</v>
      </c>
      <c r="B63" s="26">
        <f>'1QTR510'!E63</f>
        <v>7093477.4900000012</v>
      </c>
      <c r="C63" s="26">
        <f>'1QTR510'!F63</f>
        <v>6090529.8399999989</v>
      </c>
      <c r="D63" s="26">
        <f t="shared" si="4"/>
        <v>1002947.6500000022</v>
      </c>
      <c r="E63" s="45">
        <f t="shared" si="5"/>
        <v>0.16467330041026487</v>
      </c>
      <c r="F63" s="46">
        <f>'1QTR510'!K63</f>
        <v>7093477.4900000012</v>
      </c>
      <c r="G63" s="26">
        <f>'1QTR510'!L63</f>
        <v>6090529.8399999989</v>
      </c>
      <c r="H63" s="26">
        <f t="shared" si="6"/>
        <v>1002947.6500000022</v>
      </c>
      <c r="I63" s="45">
        <f t="shared" si="7"/>
        <v>0.16467330041026487</v>
      </c>
    </row>
    <row r="64" spans="1:9">
      <c r="A64" s="8" t="s">
        <v>52</v>
      </c>
      <c r="B64" s="26">
        <f>'1QTR510'!E64</f>
        <v>44475307.00999999</v>
      </c>
      <c r="C64" s="26">
        <f>'1QTR510'!F64</f>
        <v>35769011.949999996</v>
      </c>
      <c r="D64" s="26">
        <f t="shared" si="4"/>
        <v>8706295.0599999949</v>
      </c>
      <c r="E64" s="45">
        <f t="shared" si="5"/>
        <v>0.24340328640249165</v>
      </c>
      <c r="F64" s="46">
        <f>'1QTR510'!K64</f>
        <v>44475307.00999999</v>
      </c>
      <c r="G64" s="26">
        <f>'1QTR510'!L64</f>
        <v>35769011.949999996</v>
      </c>
      <c r="H64" s="26">
        <f t="shared" si="6"/>
        <v>8706295.0599999949</v>
      </c>
      <c r="I64" s="45">
        <f t="shared" si="7"/>
        <v>0.24340328640249165</v>
      </c>
    </row>
    <row r="65" spans="1:9">
      <c r="A65" s="8" t="s">
        <v>53</v>
      </c>
      <c r="B65" s="26">
        <f>'1QTR510'!E65</f>
        <v>12327889.370000001</v>
      </c>
      <c r="C65" s="26">
        <f>'1QTR510'!F65</f>
        <v>10792047.08</v>
      </c>
      <c r="D65" s="26">
        <f t="shared" si="4"/>
        <v>1535842.290000001</v>
      </c>
      <c r="E65" s="45">
        <f t="shared" si="5"/>
        <v>0.14231241567193023</v>
      </c>
      <c r="F65" s="46">
        <f>'1QTR510'!K65</f>
        <v>12327889.370000001</v>
      </c>
      <c r="G65" s="26">
        <f>'1QTR510'!L65</f>
        <v>10792047.08</v>
      </c>
      <c r="H65" s="26">
        <f t="shared" si="6"/>
        <v>1535842.290000001</v>
      </c>
      <c r="I65" s="45">
        <f t="shared" si="7"/>
        <v>0.14231241567193023</v>
      </c>
    </row>
    <row r="66" spans="1:9">
      <c r="A66" s="8" t="s">
        <v>54</v>
      </c>
      <c r="B66" s="26">
        <f>'1QTR510'!E66</f>
        <v>11867460.399999999</v>
      </c>
      <c r="C66" s="26">
        <f>'1QTR510'!F66</f>
        <v>10197208.130000001</v>
      </c>
      <c r="D66" s="26">
        <f t="shared" si="4"/>
        <v>1670252.2699999977</v>
      </c>
      <c r="E66" s="45">
        <f t="shared" si="5"/>
        <v>0.16379505534325087</v>
      </c>
      <c r="F66" s="46">
        <f>'1QTR510'!K66</f>
        <v>11867460.399999999</v>
      </c>
      <c r="G66" s="26">
        <f>'1QTR510'!L66</f>
        <v>10197208.130000001</v>
      </c>
      <c r="H66" s="26">
        <f t="shared" si="6"/>
        <v>1670252.2699999977</v>
      </c>
      <c r="I66" s="45">
        <f t="shared" si="7"/>
        <v>0.16379505534325087</v>
      </c>
    </row>
    <row r="67" spans="1:9">
      <c r="A67" s="8" t="s">
        <v>55</v>
      </c>
      <c r="B67" s="26">
        <f>'1QTR510'!E67</f>
        <v>19787905.530000001</v>
      </c>
      <c r="C67" s="26">
        <f>'1QTR510'!F67</f>
        <v>17719769</v>
      </c>
      <c r="D67" s="26">
        <f t="shared" si="4"/>
        <v>2068136.5300000012</v>
      </c>
      <c r="E67" s="45">
        <f t="shared" si="5"/>
        <v>0.11671351528341037</v>
      </c>
      <c r="F67" s="46">
        <f>'1QTR510'!K67</f>
        <v>19787905.530000001</v>
      </c>
      <c r="G67" s="26">
        <f>'1QTR510'!L67</f>
        <v>17719769</v>
      </c>
      <c r="H67" s="26">
        <f t="shared" si="6"/>
        <v>2068136.5300000012</v>
      </c>
      <c r="I67" s="45">
        <f t="shared" si="7"/>
        <v>0.11671351528341037</v>
      </c>
    </row>
    <row r="68" spans="1:9">
      <c r="A68" s="8" t="s">
        <v>56</v>
      </c>
      <c r="B68" s="26">
        <f>'1QTR510'!E68</f>
        <v>17488455.640000001</v>
      </c>
      <c r="C68" s="26">
        <f>'1QTR510'!F68</f>
        <v>15527501.359999999</v>
      </c>
      <c r="D68" s="26">
        <f t="shared" si="4"/>
        <v>1960954.2800000012</v>
      </c>
      <c r="E68" s="45">
        <f t="shared" si="5"/>
        <v>0.12628910695519663</v>
      </c>
      <c r="F68" s="46">
        <f>'1QTR510'!K68</f>
        <v>17488455.640000001</v>
      </c>
      <c r="G68" s="26">
        <f>'1QTR510'!L68</f>
        <v>15527501.359999999</v>
      </c>
      <c r="H68" s="26">
        <f t="shared" si="6"/>
        <v>1960954.2800000012</v>
      </c>
      <c r="I68" s="45">
        <f t="shared" si="7"/>
        <v>0.12628910695519663</v>
      </c>
    </row>
    <row r="69" spans="1:9">
      <c r="A69" s="8" t="s">
        <v>57</v>
      </c>
      <c r="B69" s="26">
        <f>'1QTR510'!E69</f>
        <v>7327322.8400000008</v>
      </c>
      <c r="C69" s="26">
        <f>'1QTR510'!F69</f>
        <v>6319501.3100000005</v>
      </c>
      <c r="D69" s="26">
        <f t="shared" si="4"/>
        <v>1007821.5300000003</v>
      </c>
      <c r="E69" s="45">
        <f t="shared" si="5"/>
        <v>0.15947801583729718</v>
      </c>
      <c r="F69" s="46">
        <f>'1QTR510'!K69</f>
        <v>7327322.8400000008</v>
      </c>
      <c r="G69" s="26">
        <f>'1QTR510'!L69</f>
        <v>6319501.3100000005</v>
      </c>
      <c r="H69" s="26">
        <f t="shared" si="6"/>
        <v>1007821.5300000003</v>
      </c>
      <c r="I69" s="45">
        <f t="shared" si="7"/>
        <v>0.15947801583729718</v>
      </c>
    </row>
    <row r="70" spans="1:9">
      <c r="A70" s="8" t="s">
        <v>58</v>
      </c>
      <c r="B70" s="26">
        <f>'1QTR510'!E70</f>
        <v>16399711.74</v>
      </c>
      <c r="C70" s="26">
        <f>'1QTR510'!F70</f>
        <v>14850950.4</v>
      </c>
      <c r="D70" s="26">
        <f t="shared" si="4"/>
        <v>1548761.3399999999</v>
      </c>
      <c r="E70" s="45">
        <f t="shared" si="5"/>
        <v>0.10428701856010507</v>
      </c>
      <c r="F70" s="46">
        <f>'1QTR510'!K70</f>
        <v>16399711.74</v>
      </c>
      <c r="G70" s="26">
        <f>'1QTR510'!L70</f>
        <v>14850950.4</v>
      </c>
      <c r="H70" s="26">
        <f t="shared" si="6"/>
        <v>1548761.3399999999</v>
      </c>
      <c r="I70" s="45">
        <f t="shared" si="7"/>
        <v>0.10428701856010507</v>
      </c>
    </row>
    <row r="71" spans="1:9">
      <c r="A71" s="8" t="s">
        <v>59</v>
      </c>
      <c r="B71" s="26">
        <f>'1QTR510'!E71</f>
        <v>14323202.4</v>
      </c>
      <c r="C71" s="26">
        <f>'1QTR510'!F71</f>
        <v>11822300.59</v>
      </c>
      <c r="D71" s="26">
        <f t="shared" si="4"/>
        <v>2500901.8100000005</v>
      </c>
      <c r="E71" s="45">
        <f t="shared" si="5"/>
        <v>0.21154104406002086</v>
      </c>
      <c r="F71" s="46">
        <f>'1QTR510'!K71</f>
        <v>14323202.4</v>
      </c>
      <c r="G71" s="26">
        <f>'1QTR510'!L71</f>
        <v>11822300.59</v>
      </c>
      <c r="H71" s="26">
        <f t="shared" si="6"/>
        <v>2500901.8100000005</v>
      </c>
      <c r="I71" s="45">
        <f t="shared" si="7"/>
        <v>0.21154104406002086</v>
      </c>
    </row>
    <row r="72" spans="1:9">
      <c r="A72" s="8" t="s">
        <v>7</v>
      </c>
      <c r="B72" s="26">
        <f>'1QTR510'!E72</f>
        <v>9145329.7800000012</v>
      </c>
      <c r="C72" s="26">
        <f>'1QTR510'!F72</f>
        <v>8133880.7999999998</v>
      </c>
      <c r="D72" s="26">
        <f t="shared" si="4"/>
        <v>1011448.9800000014</v>
      </c>
      <c r="E72" s="45">
        <f t="shared" si="5"/>
        <v>0.12435011095810519</v>
      </c>
      <c r="F72" s="46">
        <f>'1QTR510'!K72</f>
        <v>9145329.7800000012</v>
      </c>
      <c r="G72" s="26">
        <f>'1QTR510'!L72</f>
        <v>8133880.7999999998</v>
      </c>
      <c r="H72" s="26">
        <f t="shared" si="6"/>
        <v>1011448.9800000014</v>
      </c>
      <c r="I72" s="45">
        <f t="shared" si="7"/>
        <v>0.12435011095810519</v>
      </c>
    </row>
    <row r="73" spans="1:9">
      <c r="A73" s="8" t="s">
        <v>60</v>
      </c>
      <c r="B73" s="26">
        <f>'1QTR510'!E73</f>
        <v>7348149.0800000001</v>
      </c>
      <c r="C73" s="26">
        <f>'1QTR510'!F73</f>
        <v>6311821.8799999999</v>
      </c>
      <c r="D73" s="26">
        <f t="shared" si="4"/>
        <v>1036327.2000000002</v>
      </c>
      <c r="E73" s="45">
        <f t="shared" si="5"/>
        <v>0.16418828346277733</v>
      </c>
      <c r="F73" s="46">
        <f>'1QTR510'!K73</f>
        <v>7348149.0800000001</v>
      </c>
      <c r="G73" s="26">
        <f>'1QTR510'!L73</f>
        <v>6311821.8799999999</v>
      </c>
      <c r="H73" s="26">
        <f t="shared" si="6"/>
        <v>1036327.2000000002</v>
      </c>
      <c r="I73" s="45">
        <f t="shared" si="7"/>
        <v>0.16418828346277733</v>
      </c>
    </row>
    <row r="74" spans="1:9">
      <c r="A74" s="8" t="s">
        <v>61</v>
      </c>
      <c r="B74" s="26">
        <f>'1QTR510'!E74</f>
        <v>65209611.739999995</v>
      </c>
      <c r="C74" s="26">
        <f>'1QTR510'!F74</f>
        <v>56065638.890000001</v>
      </c>
      <c r="D74" s="26">
        <f t="shared" si="4"/>
        <v>9143972.849999994</v>
      </c>
      <c r="E74" s="45">
        <f t="shared" si="5"/>
        <v>0.16309406315587235</v>
      </c>
      <c r="F74" s="46">
        <f>'1QTR510'!K74</f>
        <v>65209611.739999995</v>
      </c>
      <c r="G74" s="26">
        <f>'1QTR510'!L74</f>
        <v>56065638.890000001</v>
      </c>
      <c r="H74" s="26">
        <f t="shared" si="6"/>
        <v>9143972.849999994</v>
      </c>
      <c r="I74" s="45">
        <f t="shared" si="7"/>
        <v>0.16309406315587235</v>
      </c>
    </row>
    <row r="75" spans="1:9">
      <c r="A75" s="8" t="s">
        <v>62</v>
      </c>
      <c r="B75" s="26">
        <f>'1QTR510'!E75</f>
        <v>239978665.59</v>
      </c>
      <c r="C75" s="26">
        <f>'1QTR510'!F75</f>
        <v>205021382.38</v>
      </c>
      <c r="D75" s="26">
        <f t="shared" si="4"/>
        <v>34957283.210000008</v>
      </c>
      <c r="E75" s="45">
        <f t="shared" si="5"/>
        <v>0.17050554827109643</v>
      </c>
      <c r="F75" s="46">
        <f>'1QTR510'!K75</f>
        <v>239978665.59</v>
      </c>
      <c r="G75" s="26">
        <f>'1QTR510'!L75</f>
        <v>205021382.38</v>
      </c>
      <c r="H75" s="26">
        <f t="shared" si="6"/>
        <v>34957283.210000008</v>
      </c>
      <c r="I75" s="45">
        <f t="shared" si="7"/>
        <v>0.17050554827109643</v>
      </c>
    </row>
    <row r="76" spans="1:9">
      <c r="A76" s="8" t="s">
        <v>63</v>
      </c>
      <c r="B76" s="26">
        <f>'1QTR510'!E76</f>
        <v>8895992.3999999985</v>
      </c>
      <c r="C76" s="26">
        <f>'1QTR510'!F76</f>
        <v>7848631.8300000001</v>
      </c>
      <c r="D76" s="26">
        <f t="shared" si="4"/>
        <v>1047360.5699999984</v>
      </c>
      <c r="E76" s="45">
        <f t="shared" si="5"/>
        <v>0.13344498667865257</v>
      </c>
      <c r="F76" s="46">
        <f>'1QTR510'!K76</f>
        <v>8895992.3999999985</v>
      </c>
      <c r="G76" s="26">
        <f>'1QTR510'!L76</f>
        <v>7848631.8300000001</v>
      </c>
      <c r="H76" s="26">
        <f t="shared" si="6"/>
        <v>1047360.5699999984</v>
      </c>
      <c r="I76" s="45">
        <f t="shared" si="7"/>
        <v>0.13344498667865257</v>
      </c>
    </row>
    <row r="77" spans="1:9">
      <c r="A77" s="8" t="s">
        <v>64</v>
      </c>
      <c r="B77" s="26">
        <f>'1QTR510'!E77</f>
        <v>7370020.3700000001</v>
      </c>
      <c r="C77" s="26">
        <f>'1QTR510'!F77</f>
        <v>6583947.2400000002</v>
      </c>
      <c r="D77" s="26">
        <f t="shared" si="4"/>
        <v>786073.12999999989</v>
      </c>
      <c r="E77" s="45">
        <f t="shared" si="5"/>
        <v>0.11939237988182905</v>
      </c>
      <c r="F77" s="46">
        <f>'1QTR510'!K77</f>
        <v>7370020.3700000001</v>
      </c>
      <c r="G77" s="26">
        <f>'1QTR510'!L77</f>
        <v>6583947.2400000002</v>
      </c>
      <c r="H77" s="26">
        <f t="shared" si="6"/>
        <v>786073.12999999989</v>
      </c>
      <c r="I77" s="45">
        <f t="shared" si="7"/>
        <v>0.11939237988182905</v>
      </c>
    </row>
    <row r="78" spans="1:9">
      <c r="A78" s="8" t="s">
        <v>9</v>
      </c>
      <c r="B78" s="26">
        <f>'1QTR510'!E78</f>
        <v>6632746.9600000009</v>
      </c>
      <c r="C78" s="26">
        <f>'1QTR510'!F78</f>
        <v>5827236.75</v>
      </c>
      <c r="D78" s="26">
        <f t="shared" si="4"/>
        <v>805510.21000000089</v>
      </c>
      <c r="E78" s="45">
        <f t="shared" si="5"/>
        <v>0.13823193471588413</v>
      </c>
      <c r="F78" s="46">
        <f>'1QTR510'!K78</f>
        <v>6632746.9600000009</v>
      </c>
      <c r="G78" s="26">
        <f>'1QTR510'!L78</f>
        <v>5827236.75</v>
      </c>
      <c r="H78" s="26">
        <f t="shared" si="6"/>
        <v>805510.21000000089</v>
      </c>
      <c r="I78" s="45">
        <f t="shared" si="7"/>
        <v>0.13823193471588413</v>
      </c>
    </row>
    <row r="79" spans="1:9">
      <c r="A79" s="8" t="s">
        <v>65</v>
      </c>
      <c r="B79" s="26">
        <f>'1QTR510'!E79</f>
        <v>12353915</v>
      </c>
      <c r="C79" s="26">
        <f>'1QTR510'!F79</f>
        <v>10461920.07</v>
      </c>
      <c r="D79" s="26">
        <f t="shared" si="4"/>
        <v>1891994.9299999997</v>
      </c>
      <c r="E79" s="45">
        <f t="shared" si="5"/>
        <v>0.18084585977915998</v>
      </c>
      <c r="F79" s="46">
        <f>'1QTR510'!K79</f>
        <v>12353915</v>
      </c>
      <c r="G79" s="26">
        <f>'1QTR510'!L79</f>
        <v>10461920.07</v>
      </c>
      <c r="H79" s="26">
        <f t="shared" si="6"/>
        <v>1891994.9299999997</v>
      </c>
      <c r="I79" s="45">
        <f t="shared" si="7"/>
        <v>0.18084585977915998</v>
      </c>
    </row>
    <row r="80" spans="1:9">
      <c r="A80" s="8" t="s">
        <v>66</v>
      </c>
      <c r="B80" s="26">
        <f>'1QTR510'!E80</f>
        <v>10660901.620000001</v>
      </c>
      <c r="C80" s="26">
        <f>'1QTR510'!F80</f>
        <v>9630994.8099999987</v>
      </c>
      <c r="D80" s="26">
        <f t="shared" si="4"/>
        <v>1029906.8100000024</v>
      </c>
      <c r="E80" s="45">
        <f t="shared" si="5"/>
        <v>0.10693670075812267</v>
      </c>
      <c r="F80" s="46">
        <f>'1QTR510'!K80</f>
        <v>10660901.620000001</v>
      </c>
      <c r="G80" s="26">
        <f>'1QTR510'!L80</f>
        <v>9630994.8099999987</v>
      </c>
      <c r="H80" s="26">
        <f t="shared" si="6"/>
        <v>1029906.8100000024</v>
      </c>
      <c r="I80" s="45">
        <f t="shared" si="7"/>
        <v>0.10693670075812267</v>
      </c>
    </row>
    <row r="81" spans="1:9">
      <c r="A81" s="8" t="s">
        <v>67</v>
      </c>
      <c r="B81" s="26">
        <f>'1QTR510'!E81</f>
        <v>982290.90999999992</v>
      </c>
      <c r="C81" s="26">
        <f>'1QTR510'!F81</f>
        <v>861290.88000000012</v>
      </c>
      <c r="D81" s="26">
        <f t="shared" si="4"/>
        <v>121000.0299999998</v>
      </c>
      <c r="E81" s="45">
        <f t="shared" si="5"/>
        <v>0.1404868352954112</v>
      </c>
      <c r="F81" s="46">
        <f>'1QTR510'!K81</f>
        <v>982290.90999999992</v>
      </c>
      <c r="G81" s="26">
        <f>'1QTR510'!L81</f>
        <v>861290.88000000012</v>
      </c>
      <c r="H81" s="26">
        <f t="shared" si="6"/>
        <v>121000.0299999998</v>
      </c>
      <c r="I81" s="45">
        <f t="shared" si="7"/>
        <v>0.1404868352954112</v>
      </c>
    </row>
    <row r="82" spans="1:9">
      <c r="A82" s="8" t="s">
        <v>68</v>
      </c>
      <c r="B82" s="26">
        <f>'1QTR510'!E82</f>
        <v>9512939.8200000003</v>
      </c>
      <c r="C82" s="26">
        <f>'1QTR510'!F82</f>
        <v>8721169.4100000001</v>
      </c>
      <c r="D82" s="26">
        <f t="shared" si="4"/>
        <v>791770.41000000015</v>
      </c>
      <c r="E82" s="45">
        <f t="shared" si="5"/>
        <v>9.0787183779749564E-2</v>
      </c>
      <c r="F82" s="46">
        <f>'1QTR510'!K82</f>
        <v>9512939.8200000003</v>
      </c>
      <c r="G82" s="26">
        <f>'1QTR510'!L82</f>
        <v>8721169.4100000001</v>
      </c>
      <c r="H82" s="26">
        <f t="shared" si="6"/>
        <v>791770.41000000015</v>
      </c>
      <c r="I82" s="45">
        <f t="shared" si="7"/>
        <v>9.0787183779749564E-2</v>
      </c>
    </row>
    <row r="83" spans="1:9">
      <c r="A83" s="8" t="s">
        <v>69</v>
      </c>
      <c r="B83" s="26">
        <f>'1QTR510'!E83</f>
        <v>22336936.350000001</v>
      </c>
      <c r="C83" s="26">
        <f>'1QTR510'!F83</f>
        <v>20287831</v>
      </c>
      <c r="D83" s="26">
        <f t="shared" si="4"/>
        <v>2049105.3500000015</v>
      </c>
      <c r="E83" s="45">
        <f t="shared" si="5"/>
        <v>0.10100169653424269</v>
      </c>
      <c r="F83" s="46">
        <f>'1QTR510'!K83</f>
        <v>22336936.350000001</v>
      </c>
      <c r="G83" s="26">
        <f>'1QTR510'!L83</f>
        <v>20287831</v>
      </c>
      <c r="H83" s="26">
        <f t="shared" si="6"/>
        <v>2049105.3500000015</v>
      </c>
      <c r="I83" s="45">
        <f t="shared" si="7"/>
        <v>0.10100169653424269</v>
      </c>
    </row>
    <row r="84" spans="1:9">
      <c r="A84" s="8" t="s">
        <v>70</v>
      </c>
      <c r="B84" s="26">
        <f>'1QTR510'!E84</f>
        <v>3967869.62</v>
      </c>
      <c r="C84" s="26">
        <f>'1QTR510'!F84</f>
        <v>3371947.4400000004</v>
      </c>
      <c r="D84" s="26">
        <f t="shared" si="4"/>
        <v>595922.1799999997</v>
      </c>
      <c r="E84" s="45">
        <f t="shared" si="5"/>
        <v>0.17672937986245707</v>
      </c>
      <c r="F84" s="46">
        <f>'1QTR510'!K84</f>
        <v>3967869.62</v>
      </c>
      <c r="G84" s="26">
        <f>'1QTR510'!L84</f>
        <v>3371947.4400000004</v>
      </c>
      <c r="H84" s="26">
        <f t="shared" si="6"/>
        <v>595922.1799999997</v>
      </c>
      <c r="I84" s="45">
        <f t="shared" si="7"/>
        <v>0.17672937986245707</v>
      </c>
    </row>
    <row r="85" spans="1:9">
      <c r="A85" s="8" t="s">
        <v>71</v>
      </c>
      <c r="B85" s="26">
        <f>'1QTR510'!E85</f>
        <v>9672394.0800000001</v>
      </c>
      <c r="C85" s="26">
        <f>'1QTR510'!F85</f>
        <v>8952376.0800000001</v>
      </c>
      <c r="D85" s="26">
        <f t="shared" si="4"/>
        <v>720018</v>
      </c>
      <c r="E85" s="45">
        <f t="shared" si="5"/>
        <v>8.042758632633315E-2</v>
      </c>
      <c r="F85" s="46">
        <f>'1QTR510'!K85</f>
        <v>9672394.0800000001</v>
      </c>
      <c r="G85" s="26">
        <f>'1QTR510'!L85</f>
        <v>8952376.0800000001</v>
      </c>
      <c r="H85" s="26">
        <f t="shared" si="6"/>
        <v>720018</v>
      </c>
      <c r="I85" s="45">
        <f t="shared" si="7"/>
        <v>8.042758632633315E-2</v>
      </c>
    </row>
    <row r="86" spans="1:9">
      <c r="A86" s="8" t="s">
        <v>72</v>
      </c>
      <c r="B86" s="26">
        <f>'1QTR510'!E86</f>
        <v>8873923.4000000004</v>
      </c>
      <c r="C86" s="26">
        <f>'1QTR510'!F86</f>
        <v>8015885.8700000001</v>
      </c>
      <c r="D86" s="26">
        <f t="shared" si="4"/>
        <v>858037.53000000026</v>
      </c>
      <c r="E86" s="45">
        <f t="shared" si="5"/>
        <v>0.10704213407170182</v>
      </c>
      <c r="F86" s="46">
        <f>'1QTR510'!K86</f>
        <v>8873923.4000000004</v>
      </c>
      <c r="G86" s="26">
        <f>'1QTR510'!L86</f>
        <v>8015885.8700000001</v>
      </c>
      <c r="H86" s="26">
        <f t="shared" si="6"/>
        <v>858037.53000000026</v>
      </c>
      <c r="I86" s="45">
        <f t="shared" si="7"/>
        <v>0.10704213407170182</v>
      </c>
    </row>
    <row r="87" spans="1:9">
      <c r="A87" s="8" t="s">
        <v>73</v>
      </c>
      <c r="B87" s="26">
        <f>'1QTR510'!E87</f>
        <v>150347039.09999999</v>
      </c>
      <c r="C87" s="26">
        <f>'1QTR510'!F87</f>
        <v>128665658.22</v>
      </c>
      <c r="D87" s="26">
        <f t="shared" si="4"/>
        <v>21681380.879999995</v>
      </c>
      <c r="E87" s="45">
        <f t="shared" si="5"/>
        <v>0.16850946227569064</v>
      </c>
      <c r="F87" s="46">
        <f>'1QTR510'!K87</f>
        <v>150347039.09999999</v>
      </c>
      <c r="G87" s="26">
        <f>'1QTR510'!L87</f>
        <v>128665658.22</v>
      </c>
      <c r="H87" s="26">
        <f t="shared" si="6"/>
        <v>21681380.879999995</v>
      </c>
      <c r="I87" s="45">
        <f t="shared" si="7"/>
        <v>0.16850946227569064</v>
      </c>
    </row>
    <row r="88" spans="1:9">
      <c r="A88" s="8" t="s">
        <v>74</v>
      </c>
      <c r="B88" s="26">
        <f>'1QTR510'!E88</f>
        <v>10081392.66</v>
      </c>
      <c r="C88" s="26">
        <f>'1QTR510'!F88</f>
        <v>8958054.4199999999</v>
      </c>
      <c r="D88" s="26">
        <f t="shared" si="4"/>
        <v>1123338.2400000002</v>
      </c>
      <c r="E88" s="45">
        <f t="shared" si="5"/>
        <v>0.12539980081969632</v>
      </c>
      <c r="F88" s="46">
        <f>'1QTR510'!K88</f>
        <v>10081392.66</v>
      </c>
      <c r="G88" s="26">
        <f>'1QTR510'!L88</f>
        <v>8958054.4199999999</v>
      </c>
      <c r="H88" s="26">
        <f t="shared" si="6"/>
        <v>1123338.2400000002</v>
      </c>
      <c r="I88" s="45">
        <f t="shared" si="7"/>
        <v>0.12539980081969632</v>
      </c>
    </row>
    <row r="89" spans="1:9">
      <c r="A89" s="8" t="s">
        <v>75</v>
      </c>
      <c r="B89" s="26">
        <f>'1QTR510'!E89</f>
        <v>370100707.68999994</v>
      </c>
      <c r="C89" s="26">
        <f>'1QTR510'!F89</f>
        <v>316792656.61000001</v>
      </c>
      <c r="D89" s="26">
        <f t="shared" si="4"/>
        <v>53308051.079999924</v>
      </c>
      <c r="E89" s="45">
        <f t="shared" si="5"/>
        <v>0.16827426383695152</v>
      </c>
      <c r="F89" s="46">
        <f>'1QTR510'!K89</f>
        <v>370100707.68999994</v>
      </c>
      <c r="G89" s="26">
        <f>'1QTR510'!L89</f>
        <v>316792656.61000001</v>
      </c>
      <c r="H89" s="26">
        <f t="shared" si="6"/>
        <v>53308051.079999924</v>
      </c>
      <c r="I89" s="45">
        <f t="shared" si="7"/>
        <v>0.16827426383695152</v>
      </c>
    </row>
    <row r="90" spans="1:9">
      <c r="A90" s="8" t="s">
        <v>76</v>
      </c>
      <c r="B90" s="26">
        <f>'1QTR510'!E90</f>
        <v>36880358.240000002</v>
      </c>
      <c r="C90" s="26">
        <f>'1QTR510'!F90</f>
        <v>31803685.490000002</v>
      </c>
      <c r="D90" s="26">
        <f t="shared" si="4"/>
        <v>5076672.75</v>
      </c>
      <c r="E90" s="45">
        <f t="shared" si="5"/>
        <v>0.15962529725041624</v>
      </c>
      <c r="F90" s="46">
        <f>'1QTR510'!K90</f>
        <v>36880358.240000002</v>
      </c>
      <c r="G90" s="26">
        <f>'1QTR510'!L90</f>
        <v>31803685.490000002</v>
      </c>
      <c r="H90" s="26">
        <f t="shared" si="6"/>
        <v>5076672.75</v>
      </c>
      <c r="I90" s="45">
        <f t="shared" si="7"/>
        <v>0.15962529725041624</v>
      </c>
    </row>
    <row r="91" spans="1:9">
      <c r="A91" s="8" t="s">
        <v>32</v>
      </c>
      <c r="B91" s="26">
        <f>'1QTR510'!E91</f>
        <v>43529036.219999999</v>
      </c>
      <c r="C91" s="26">
        <f>'1QTR510'!F91</f>
        <v>38207115.079999998</v>
      </c>
      <c r="D91" s="26">
        <f t="shared" si="4"/>
        <v>5321921.1400000006</v>
      </c>
      <c r="E91" s="45">
        <f t="shared" si="5"/>
        <v>0.13929136311016133</v>
      </c>
      <c r="F91" s="46">
        <f>'1QTR510'!K91</f>
        <v>43529036.219999999</v>
      </c>
      <c r="G91" s="26">
        <f>'1QTR510'!L91</f>
        <v>38207115.079999998</v>
      </c>
      <c r="H91" s="26">
        <f t="shared" si="6"/>
        <v>5321921.1400000006</v>
      </c>
      <c r="I91" s="45">
        <f t="shared" si="7"/>
        <v>0.13929136311016133</v>
      </c>
    </row>
    <row r="92" spans="1:9">
      <c r="A92" s="8" t="s">
        <v>77</v>
      </c>
      <c r="B92" s="26">
        <f>'1QTR510'!E92</f>
        <v>106694102.06</v>
      </c>
      <c r="C92" s="26">
        <f>'1QTR510'!F92</f>
        <v>94867908.74000001</v>
      </c>
      <c r="D92" s="26">
        <f t="shared" si="4"/>
        <v>11826193.319999993</v>
      </c>
      <c r="E92" s="45">
        <f t="shared" si="5"/>
        <v>0.12465957642653937</v>
      </c>
      <c r="F92" s="46">
        <f>'1QTR510'!K92</f>
        <v>106694102.06</v>
      </c>
      <c r="G92" s="26">
        <f>'1QTR510'!L92</f>
        <v>94867908.74000001</v>
      </c>
      <c r="H92" s="26">
        <f t="shared" si="6"/>
        <v>11826193.319999993</v>
      </c>
      <c r="I92" s="45">
        <f t="shared" si="7"/>
        <v>0.12465957642653937</v>
      </c>
    </row>
    <row r="93" spans="1:9">
      <c r="A93" s="8" t="s">
        <v>78</v>
      </c>
      <c r="B93" s="26">
        <f>'1QTR510'!E93</f>
        <v>25764449.550000001</v>
      </c>
      <c r="C93" s="26">
        <f>'1QTR510'!F93</f>
        <v>22112651.140000001</v>
      </c>
      <c r="D93" s="26">
        <f t="shared" si="4"/>
        <v>3651798.41</v>
      </c>
      <c r="E93" s="45">
        <f t="shared" si="5"/>
        <v>0.16514520972088198</v>
      </c>
      <c r="F93" s="46">
        <f>'1QTR510'!K93</f>
        <v>25764449.550000001</v>
      </c>
      <c r="G93" s="26">
        <f>'1QTR510'!L93</f>
        <v>22112651.140000001</v>
      </c>
      <c r="H93" s="26">
        <f t="shared" si="6"/>
        <v>3651798.41</v>
      </c>
      <c r="I93" s="45">
        <f t="shared" si="7"/>
        <v>0.16514520972088198</v>
      </c>
    </row>
    <row r="94" spans="1:9">
      <c r="A94" s="8" t="s">
        <v>79</v>
      </c>
      <c r="B94" s="26">
        <f>'1QTR510'!E94</f>
        <v>86969196.709999993</v>
      </c>
      <c r="C94" s="26">
        <f>'1QTR510'!F94</f>
        <v>74605313.980000004</v>
      </c>
      <c r="D94" s="26">
        <f t="shared" ref="D94:D118" si="8">B94-C94</f>
        <v>12363882.729999989</v>
      </c>
      <c r="E94" s="45">
        <f t="shared" ref="E94:E118" si="9">IF(ISERR(D94/C94)," ",D94/C94)</f>
        <v>0.1657238884258897</v>
      </c>
      <c r="F94" s="46">
        <f>'1QTR510'!K94</f>
        <v>86969196.709999993</v>
      </c>
      <c r="G94" s="26">
        <f>'1QTR510'!L94</f>
        <v>74605313.980000004</v>
      </c>
      <c r="H94" s="26">
        <f t="shared" ref="H94:H118" si="10">F94-G94</f>
        <v>12363882.729999989</v>
      </c>
      <c r="I94" s="45">
        <f t="shared" ref="I94:I118" si="11">IF(ISERR(H94/G94)," ",H94/G94)</f>
        <v>0.1657238884258897</v>
      </c>
    </row>
    <row r="95" spans="1:9">
      <c r="A95" s="8" t="s">
        <v>80</v>
      </c>
      <c r="B95" s="26">
        <f>'1QTR510'!E95</f>
        <v>5299811.9000000004</v>
      </c>
      <c r="C95" s="26">
        <f>'1QTR510'!F95</f>
        <v>4914594.6100000003</v>
      </c>
      <c r="D95" s="26">
        <f t="shared" si="8"/>
        <v>385217.29000000004</v>
      </c>
      <c r="E95" s="45">
        <f t="shared" si="9"/>
        <v>7.8382312391784434E-2</v>
      </c>
      <c r="F95" s="46">
        <f>'1QTR510'!K95</f>
        <v>5299811.9000000004</v>
      </c>
      <c r="G95" s="26">
        <f>'1QTR510'!L95</f>
        <v>4914594.6100000003</v>
      </c>
      <c r="H95" s="26">
        <f t="shared" si="10"/>
        <v>385217.29000000004</v>
      </c>
      <c r="I95" s="45">
        <f t="shared" si="11"/>
        <v>7.8382312391784434E-2</v>
      </c>
    </row>
    <row r="96" spans="1:9">
      <c r="A96" s="8" t="s">
        <v>34</v>
      </c>
      <c r="B96" s="26">
        <f>'1QTR510'!E96</f>
        <v>13856913.940000001</v>
      </c>
      <c r="C96" s="26">
        <f>'1QTR510'!F96</f>
        <v>11557159.390000001</v>
      </c>
      <c r="D96" s="26">
        <f t="shared" si="8"/>
        <v>2299754.5500000007</v>
      </c>
      <c r="E96" s="45">
        <f t="shared" si="9"/>
        <v>0.19898960223650602</v>
      </c>
      <c r="F96" s="46">
        <f>'1QTR510'!K96</f>
        <v>13856913.940000001</v>
      </c>
      <c r="G96" s="26">
        <f>'1QTR510'!L96</f>
        <v>11557159.390000001</v>
      </c>
      <c r="H96" s="26">
        <f t="shared" si="10"/>
        <v>2299754.5500000007</v>
      </c>
      <c r="I96" s="45">
        <f t="shared" si="11"/>
        <v>0.19898960223650602</v>
      </c>
    </row>
    <row r="97" spans="1:9">
      <c r="A97" s="8" t="s">
        <v>81</v>
      </c>
      <c r="B97" s="26">
        <f>'1QTR510'!E97</f>
        <v>10381808.060000001</v>
      </c>
      <c r="C97" s="26">
        <f>'1QTR510'!F97</f>
        <v>9259603.9200000018</v>
      </c>
      <c r="D97" s="26">
        <f t="shared" si="8"/>
        <v>1122204.1399999987</v>
      </c>
      <c r="E97" s="45">
        <f t="shared" si="9"/>
        <v>0.12119353588938375</v>
      </c>
      <c r="F97" s="46">
        <f>'1QTR510'!K97</f>
        <v>10381808.060000001</v>
      </c>
      <c r="G97" s="26">
        <f>'1QTR510'!L97</f>
        <v>9259603.9200000018</v>
      </c>
      <c r="H97" s="26">
        <f t="shared" si="10"/>
        <v>1122204.1399999987</v>
      </c>
      <c r="I97" s="45">
        <f t="shared" si="11"/>
        <v>0.12119353588938375</v>
      </c>
    </row>
    <row r="98" spans="1:9">
      <c r="A98" s="8" t="s">
        <v>82</v>
      </c>
      <c r="B98" s="26">
        <f>'1QTR510'!E98</f>
        <v>19467143.68</v>
      </c>
      <c r="C98" s="26">
        <f>'1QTR510'!F98</f>
        <v>17754840.52</v>
      </c>
      <c r="D98" s="26">
        <f t="shared" si="8"/>
        <v>1712303.1600000001</v>
      </c>
      <c r="E98" s="45">
        <f t="shared" si="9"/>
        <v>9.6441483553241183E-2</v>
      </c>
      <c r="F98" s="46">
        <f>'1QTR510'!K98</f>
        <v>19467143.68</v>
      </c>
      <c r="G98" s="26">
        <f>'1QTR510'!L98</f>
        <v>17754840.52</v>
      </c>
      <c r="H98" s="26">
        <f t="shared" si="10"/>
        <v>1712303.1600000001</v>
      </c>
      <c r="I98" s="45">
        <f t="shared" si="11"/>
        <v>9.6441483553241183E-2</v>
      </c>
    </row>
    <row r="99" spans="1:9">
      <c r="A99" s="8" t="s">
        <v>83</v>
      </c>
      <c r="B99" s="26">
        <f>'1QTR510'!E99</f>
        <v>27713819.57</v>
      </c>
      <c r="C99" s="26">
        <f>'1QTR510'!F99</f>
        <v>24047247.57</v>
      </c>
      <c r="D99" s="26">
        <f t="shared" si="8"/>
        <v>3666572</v>
      </c>
      <c r="E99" s="45">
        <f t="shared" si="9"/>
        <v>0.1524736662408803</v>
      </c>
      <c r="F99" s="46">
        <f>'1QTR510'!K99</f>
        <v>27713819.57</v>
      </c>
      <c r="G99" s="26">
        <f>'1QTR510'!L99</f>
        <v>24047247.57</v>
      </c>
      <c r="H99" s="26">
        <f t="shared" si="10"/>
        <v>3666572</v>
      </c>
      <c r="I99" s="45">
        <f t="shared" si="11"/>
        <v>0.1524736662408803</v>
      </c>
    </row>
    <row r="100" spans="1:9">
      <c r="A100" s="8" t="s">
        <v>84</v>
      </c>
      <c r="B100" s="26">
        <f>'1QTR510'!E100</f>
        <v>70464912.359999985</v>
      </c>
      <c r="C100" s="26">
        <f>'1QTR510'!F100</f>
        <v>61411592.600000009</v>
      </c>
      <c r="D100" s="26">
        <f t="shared" si="8"/>
        <v>9053319.7599999756</v>
      </c>
      <c r="E100" s="45">
        <f t="shared" si="9"/>
        <v>0.14742037092195479</v>
      </c>
      <c r="F100" s="46">
        <f>'1QTR510'!K100</f>
        <v>70464912.359999985</v>
      </c>
      <c r="G100" s="26">
        <f>'1QTR510'!L100</f>
        <v>61411592.600000009</v>
      </c>
      <c r="H100" s="26">
        <f t="shared" si="10"/>
        <v>9053319.7599999756</v>
      </c>
      <c r="I100" s="45">
        <f t="shared" si="11"/>
        <v>0.14742037092195479</v>
      </c>
    </row>
    <row r="101" spans="1:9">
      <c r="A101" s="8" t="s">
        <v>85</v>
      </c>
      <c r="B101" s="26">
        <f>'1QTR510'!E101</f>
        <v>17428810.909999996</v>
      </c>
      <c r="C101" s="26">
        <f>'1QTR510'!F101</f>
        <v>15873551.400000002</v>
      </c>
      <c r="D101" s="26">
        <f t="shared" si="8"/>
        <v>1555259.5099999942</v>
      </c>
      <c r="E101" s="45">
        <f t="shared" si="9"/>
        <v>9.7978043527171488E-2</v>
      </c>
      <c r="F101" s="46">
        <f>'1QTR510'!K101</f>
        <v>17428810.909999996</v>
      </c>
      <c r="G101" s="26">
        <f>'1QTR510'!L101</f>
        <v>15873551.400000002</v>
      </c>
      <c r="H101" s="26">
        <f t="shared" si="10"/>
        <v>1555259.5099999942</v>
      </c>
      <c r="I101" s="45">
        <f t="shared" si="11"/>
        <v>9.7978043527171488E-2</v>
      </c>
    </row>
    <row r="102" spans="1:9">
      <c r="A102" s="8" t="s">
        <v>86</v>
      </c>
      <c r="B102" s="26">
        <f>'1QTR510'!E102</f>
        <v>37165360.600000001</v>
      </c>
      <c r="C102" s="26">
        <f>'1QTR510'!F102</f>
        <v>32876363.880000003</v>
      </c>
      <c r="D102" s="26">
        <f t="shared" si="8"/>
        <v>4288996.7199999988</v>
      </c>
      <c r="E102" s="45">
        <f t="shared" si="9"/>
        <v>0.13045836624923007</v>
      </c>
      <c r="F102" s="46">
        <f>'1QTR510'!K102</f>
        <v>37165360.600000001</v>
      </c>
      <c r="G102" s="26">
        <f>'1QTR510'!L102</f>
        <v>32876363.880000003</v>
      </c>
      <c r="H102" s="26">
        <f t="shared" si="10"/>
        <v>4288996.7199999988</v>
      </c>
      <c r="I102" s="45">
        <f t="shared" si="11"/>
        <v>0.13045836624923007</v>
      </c>
    </row>
    <row r="103" spans="1:9">
      <c r="A103" s="8" t="s">
        <v>87</v>
      </c>
      <c r="B103" s="26">
        <f>'1QTR510'!E103</f>
        <v>29956913.169999998</v>
      </c>
      <c r="C103" s="26">
        <f>'1QTR510'!F103</f>
        <v>27453275.109999999</v>
      </c>
      <c r="D103" s="26">
        <f t="shared" si="8"/>
        <v>2503638.0599999987</v>
      </c>
      <c r="E103" s="45">
        <f t="shared" si="9"/>
        <v>9.1196334498102757E-2</v>
      </c>
      <c r="F103" s="46">
        <f>'1QTR510'!K103</f>
        <v>29956913.169999998</v>
      </c>
      <c r="G103" s="26">
        <f>'1QTR510'!L103</f>
        <v>27453275.109999999</v>
      </c>
      <c r="H103" s="26">
        <f t="shared" si="10"/>
        <v>2503638.0599999987</v>
      </c>
      <c r="I103" s="45">
        <f t="shared" si="11"/>
        <v>9.1196334498102757E-2</v>
      </c>
    </row>
    <row r="104" spans="1:9">
      <c r="A104" s="8" t="s">
        <v>88</v>
      </c>
      <c r="B104" s="26">
        <f>'1QTR510'!E104</f>
        <v>4861870.67</v>
      </c>
      <c r="C104" s="26">
        <f>'1QTR510'!F104</f>
        <v>4199345.8500000006</v>
      </c>
      <c r="D104" s="26">
        <f t="shared" si="8"/>
        <v>662524.81999999937</v>
      </c>
      <c r="E104" s="45">
        <f t="shared" si="9"/>
        <v>0.15776857721780627</v>
      </c>
      <c r="F104" s="46">
        <f>'1QTR510'!K104</f>
        <v>4861870.67</v>
      </c>
      <c r="G104" s="26">
        <f>'1QTR510'!L104</f>
        <v>4199345.8500000006</v>
      </c>
      <c r="H104" s="26">
        <f t="shared" si="10"/>
        <v>662524.81999999937</v>
      </c>
      <c r="I104" s="45">
        <f t="shared" si="11"/>
        <v>0.15776857721780627</v>
      </c>
    </row>
    <row r="105" spans="1:9">
      <c r="A105" s="8" t="s">
        <v>89</v>
      </c>
      <c r="B105" s="26">
        <f>'1QTR510'!E105</f>
        <v>2856825.37</v>
      </c>
      <c r="C105" s="26">
        <f>'1QTR510'!F105</f>
        <v>2356866.2800000003</v>
      </c>
      <c r="D105" s="26">
        <f t="shared" si="8"/>
        <v>499959.08999999985</v>
      </c>
      <c r="E105" s="45">
        <f t="shared" si="9"/>
        <v>0.21212874665082815</v>
      </c>
      <c r="F105" s="46">
        <f>'1QTR510'!K105</f>
        <v>2856825.37</v>
      </c>
      <c r="G105" s="26">
        <f>'1QTR510'!L105</f>
        <v>2356866.2800000003</v>
      </c>
      <c r="H105" s="26">
        <f t="shared" si="10"/>
        <v>499959.08999999985</v>
      </c>
      <c r="I105" s="45">
        <f t="shared" si="11"/>
        <v>0.21212874665082815</v>
      </c>
    </row>
    <row r="106" spans="1:9">
      <c r="A106" s="8" t="s">
        <v>90</v>
      </c>
      <c r="B106" s="26">
        <f>'1QTR510'!E106</f>
        <v>7062879.1299999999</v>
      </c>
      <c r="C106" s="26">
        <f>'1QTR510'!F106</f>
        <v>6524134.25</v>
      </c>
      <c r="D106" s="26">
        <f t="shared" si="8"/>
        <v>538744.87999999989</v>
      </c>
      <c r="E106" s="45">
        <f t="shared" si="9"/>
        <v>8.2577221644389048E-2</v>
      </c>
      <c r="F106" s="46">
        <f>'1QTR510'!K106</f>
        <v>7062879.1299999999</v>
      </c>
      <c r="G106" s="26">
        <f>'1QTR510'!L106</f>
        <v>6524134.25</v>
      </c>
      <c r="H106" s="26">
        <f t="shared" si="10"/>
        <v>538744.87999999989</v>
      </c>
      <c r="I106" s="45">
        <f t="shared" si="11"/>
        <v>8.2577221644389048E-2</v>
      </c>
    </row>
    <row r="107" spans="1:9">
      <c r="A107" s="8" t="s">
        <v>91</v>
      </c>
      <c r="B107" s="26">
        <f>'1QTR510'!E107</f>
        <v>17065420.02</v>
      </c>
      <c r="C107" s="26">
        <f>'1QTR510'!F107</f>
        <v>14368523.939999999</v>
      </c>
      <c r="D107" s="26">
        <f>B107-C107</f>
        <v>2696896.08</v>
      </c>
      <c r="E107" s="45">
        <f>IF(ISERR(D107/C107)," ",D107/C107)</f>
        <v>0.18769472015787309</v>
      </c>
      <c r="F107" s="46">
        <f>'1QTR510'!K107</f>
        <v>17065420.02</v>
      </c>
      <c r="G107" s="26">
        <f>'1QTR510'!L107</f>
        <v>14368523.939999999</v>
      </c>
      <c r="H107" s="26">
        <f>F107-G107</f>
        <v>2696896.08</v>
      </c>
      <c r="I107" s="45">
        <f>IF(ISERR(H107/G107)," ",H107/G107)</f>
        <v>0.18769472015787309</v>
      </c>
    </row>
    <row r="108" spans="1:9">
      <c r="A108" s="8" t="s">
        <v>92</v>
      </c>
      <c r="B108" s="26">
        <f>'1QTR510'!E108</f>
        <v>439346558.27000004</v>
      </c>
      <c r="C108" s="26">
        <f>'1QTR510'!F108</f>
        <v>387378532.75999999</v>
      </c>
      <c r="D108" s="26">
        <f t="shared" si="8"/>
        <v>51968025.51000005</v>
      </c>
      <c r="E108" s="45">
        <f t="shared" si="9"/>
        <v>0.13415308571628257</v>
      </c>
      <c r="F108" s="46">
        <f>'1QTR510'!K108</f>
        <v>439346558.27000004</v>
      </c>
      <c r="G108" s="26">
        <f>'1QTR510'!L108</f>
        <v>387378532.75999999</v>
      </c>
      <c r="H108" s="26">
        <f t="shared" si="10"/>
        <v>51968025.51000005</v>
      </c>
      <c r="I108" s="45">
        <f t="shared" si="11"/>
        <v>0.13415308571628257</v>
      </c>
    </row>
    <row r="109" spans="1:9">
      <c r="A109" s="8" t="s">
        <v>93</v>
      </c>
      <c r="B109" s="26">
        <f>'1QTR510'!E109</f>
        <v>14433126.84</v>
      </c>
      <c r="C109" s="26">
        <f>'1QTR510'!F109</f>
        <v>13534071.050000001</v>
      </c>
      <c r="D109" s="26">
        <f t="shared" si="8"/>
        <v>899055.78999999911</v>
      </c>
      <c r="E109" s="45">
        <f t="shared" si="9"/>
        <v>6.6429072721618312E-2</v>
      </c>
      <c r="F109" s="46">
        <f>'1QTR510'!K109</f>
        <v>14433126.84</v>
      </c>
      <c r="G109" s="26">
        <f>'1QTR510'!L109</f>
        <v>13534071.050000001</v>
      </c>
      <c r="H109" s="26">
        <f t="shared" si="10"/>
        <v>899055.78999999911</v>
      </c>
      <c r="I109" s="45">
        <f t="shared" si="11"/>
        <v>6.6429072721618312E-2</v>
      </c>
    </row>
    <row r="110" spans="1:9">
      <c r="A110" s="8" t="s">
        <v>94</v>
      </c>
      <c r="B110" s="26">
        <f>'1QTR510'!E110</f>
        <v>7531907.4000000004</v>
      </c>
      <c r="C110" s="26">
        <f>'1QTR510'!F110</f>
        <v>6323626.6599999992</v>
      </c>
      <c r="D110" s="26">
        <f t="shared" si="8"/>
        <v>1208280.7400000012</v>
      </c>
      <c r="E110" s="45">
        <f t="shared" si="9"/>
        <v>0.19107401574526245</v>
      </c>
      <c r="F110" s="46">
        <f>'1QTR510'!K110</f>
        <v>7531907.4000000004</v>
      </c>
      <c r="G110" s="26">
        <f>'1QTR510'!L110</f>
        <v>6323626.6599999992</v>
      </c>
      <c r="H110" s="26">
        <f t="shared" si="10"/>
        <v>1208280.7400000012</v>
      </c>
      <c r="I110" s="45">
        <f t="shared" si="11"/>
        <v>0.19107401574526245</v>
      </c>
    </row>
    <row r="111" spans="1:9">
      <c r="A111" s="8" t="s">
        <v>95</v>
      </c>
      <c r="B111" s="26">
        <f>'1QTR510'!E111</f>
        <v>15221646.75</v>
      </c>
      <c r="C111" s="26">
        <f>'1QTR510'!F111</f>
        <v>13084029.74</v>
      </c>
      <c r="D111" s="26">
        <f t="shared" si="8"/>
        <v>2137617.0099999998</v>
      </c>
      <c r="E111" s="45">
        <f t="shared" si="9"/>
        <v>0.16337604335038752</v>
      </c>
      <c r="F111" s="46">
        <f>'1QTR510'!K111</f>
        <v>15221646.75</v>
      </c>
      <c r="G111" s="26">
        <f>'1QTR510'!L111</f>
        <v>13084029.74</v>
      </c>
      <c r="H111" s="26">
        <f t="shared" si="10"/>
        <v>2137617.0099999998</v>
      </c>
      <c r="I111" s="45">
        <f t="shared" si="11"/>
        <v>0.16337604335038752</v>
      </c>
    </row>
    <row r="112" spans="1:9">
      <c r="A112" s="8" t="s">
        <v>96</v>
      </c>
      <c r="B112" s="26">
        <f>'1QTR510'!E112</f>
        <v>38375499.659999996</v>
      </c>
      <c r="C112" s="26">
        <f>'1QTR510'!F112</f>
        <v>32530193.02</v>
      </c>
      <c r="D112" s="26">
        <f t="shared" si="8"/>
        <v>5845306.6399999969</v>
      </c>
      <c r="E112" s="45">
        <f t="shared" si="9"/>
        <v>0.17968865528729644</v>
      </c>
      <c r="F112" s="46">
        <f>'1QTR510'!K112</f>
        <v>38375499.659999996</v>
      </c>
      <c r="G112" s="26">
        <f>'1QTR510'!L112</f>
        <v>32530193.02</v>
      </c>
      <c r="H112" s="26">
        <f t="shared" si="10"/>
        <v>5845306.6399999969</v>
      </c>
      <c r="I112" s="45">
        <f t="shared" si="11"/>
        <v>0.17968865528729644</v>
      </c>
    </row>
    <row r="113" spans="1:9">
      <c r="A113" s="8" t="s">
        <v>97</v>
      </c>
      <c r="B113" s="26">
        <f>'1QTR510'!E113</f>
        <v>14268355.49</v>
      </c>
      <c r="C113" s="26">
        <f>'1QTR510'!F113</f>
        <v>12006667.42</v>
      </c>
      <c r="D113" s="26">
        <f t="shared" si="8"/>
        <v>2261688.0700000003</v>
      </c>
      <c r="E113" s="45">
        <f t="shared" si="9"/>
        <v>0.18836934437216221</v>
      </c>
      <c r="F113" s="46">
        <f>'1QTR510'!K113</f>
        <v>14268355.49</v>
      </c>
      <c r="G113" s="26">
        <f>'1QTR510'!L113</f>
        <v>12006667.42</v>
      </c>
      <c r="H113" s="26">
        <f t="shared" si="10"/>
        <v>2261688.0700000003</v>
      </c>
      <c r="I113" s="45">
        <f t="shared" si="11"/>
        <v>0.18836934437216221</v>
      </c>
    </row>
    <row r="114" spans="1:9">
      <c r="A114" s="8" t="s">
        <v>98</v>
      </c>
      <c r="B114" s="26">
        <f>'1QTR510'!E114</f>
        <v>6436614.0899999999</v>
      </c>
      <c r="C114" s="26">
        <f>'1QTR510'!F114</f>
        <v>5988647.04</v>
      </c>
      <c r="D114" s="26">
        <f t="shared" si="8"/>
        <v>447967.04999999981</v>
      </c>
      <c r="E114" s="45">
        <f t="shared" si="9"/>
        <v>7.4802713702759788E-2</v>
      </c>
      <c r="F114" s="46">
        <f>'1QTR510'!K114</f>
        <v>6436614.0899999999</v>
      </c>
      <c r="G114" s="26">
        <f>'1QTR510'!L114</f>
        <v>5988647.04</v>
      </c>
      <c r="H114" s="26">
        <f t="shared" si="10"/>
        <v>447967.04999999981</v>
      </c>
      <c r="I114" s="45">
        <f t="shared" si="11"/>
        <v>7.4802713702759788E-2</v>
      </c>
    </row>
    <row r="115" spans="1:9">
      <c r="A115" s="8" t="s">
        <v>99</v>
      </c>
      <c r="B115" s="26">
        <f>'1QTR510'!E115</f>
        <v>14251410.109999999</v>
      </c>
      <c r="C115" s="26">
        <f>'1QTR510'!F115</f>
        <v>12928220.689999998</v>
      </c>
      <c r="D115" s="26">
        <f t="shared" si="8"/>
        <v>1323189.4200000018</v>
      </c>
      <c r="E115" s="45">
        <f t="shared" si="9"/>
        <v>0.10234891960217629</v>
      </c>
      <c r="F115" s="46">
        <f>'1QTR510'!K115</f>
        <v>14251410.109999999</v>
      </c>
      <c r="G115" s="26">
        <f>'1QTR510'!L115</f>
        <v>12928220.689999998</v>
      </c>
      <c r="H115" s="26">
        <f t="shared" si="10"/>
        <v>1323189.4200000018</v>
      </c>
      <c r="I115" s="45">
        <f t="shared" si="11"/>
        <v>0.10234891960217629</v>
      </c>
    </row>
    <row r="116" spans="1:9">
      <c r="A116" s="8" t="s">
        <v>100</v>
      </c>
      <c r="B116" s="26">
        <f>'1QTR510'!E116</f>
        <v>214753806.48000002</v>
      </c>
      <c r="C116" s="26">
        <f>'1QTR510'!F116</f>
        <v>185067445.06999999</v>
      </c>
      <c r="D116" s="26">
        <f t="shared" si="8"/>
        <v>29686361.410000026</v>
      </c>
      <c r="E116" s="45">
        <f t="shared" si="9"/>
        <v>0.16040833869388235</v>
      </c>
      <c r="F116" s="46">
        <f>'1QTR510'!K116</f>
        <v>214753806.48000002</v>
      </c>
      <c r="G116" s="26">
        <f>'1QTR510'!L116</f>
        <v>185067445.06999999</v>
      </c>
      <c r="H116" s="26">
        <f t="shared" si="10"/>
        <v>29686361.410000026</v>
      </c>
      <c r="I116" s="45">
        <f t="shared" si="11"/>
        <v>0.16040833869388235</v>
      </c>
    </row>
    <row r="117" spans="1:9">
      <c r="A117" s="8" t="s">
        <v>101</v>
      </c>
      <c r="B117" s="26">
        <f>'1QTR510'!E117</f>
        <v>5470877.1600000001</v>
      </c>
      <c r="C117" s="26">
        <f>'1QTR510'!F117</f>
        <v>4820519.2</v>
      </c>
      <c r="D117" s="26">
        <f t="shared" si="8"/>
        <v>650357.96</v>
      </c>
      <c r="E117" s="45">
        <f t="shared" si="9"/>
        <v>0.1349145046450598</v>
      </c>
      <c r="F117" s="46">
        <f>'1QTR510'!K117</f>
        <v>5470877.1600000001</v>
      </c>
      <c r="G117" s="26">
        <f>'1QTR510'!L117</f>
        <v>4820519.2</v>
      </c>
      <c r="H117" s="26">
        <f t="shared" si="10"/>
        <v>650357.96</v>
      </c>
      <c r="I117" s="45">
        <f t="shared" si="11"/>
        <v>0.1349145046450598</v>
      </c>
    </row>
    <row r="118" spans="1:9">
      <c r="A118" s="8" t="s">
        <v>102</v>
      </c>
      <c r="B118" s="26">
        <f>'1QTR510'!E118</f>
        <v>4215130.41</v>
      </c>
      <c r="C118" s="26">
        <f>'1QTR510'!F118</f>
        <v>3450741.46</v>
      </c>
      <c r="D118" s="26">
        <f t="shared" si="8"/>
        <v>764388.95000000019</v>
      </c>
      <c r="E118" s="45">
        <f t="shared" si="9"/>
        <v>0.22151440751518955</v>
      </c>
      <c r="F118" s="46">
        <f>'1QTR510'!K118</f>
        <v>4215130.41</v>
      </c>
      <c r="G118" s="26">
        <f>'1QTR510'!L118</f>
        <v>3450741.46</v>
      </c>
      <c r="H118" s="26">
        <f t="shared" si="10"/>
        <v>764388.95000000019</v>
      </c>
      <c r="I118" s="45">
        <f t="shared" si="11"/>
        <v>0.22151440751518955</v>
      </c>
    </row>
    <row r="119" spans="1:9" ht="15.75">
      <c r="A119" s="42" t="s">
        <v>103</v>
      </c>
      <c r="B119" s="47" t="s">
        <v>123</v>
      </c>
      <c r="C119" s="47" t="s">
        <v>123</v>
      </c>
      <c r="D119" s="47" t="s">
        <v>123</v>
      </c>
      <c r="E119" s="45"/>
      <c r="F119" s="48" t="s">
        <v>123</v>
      </c>
      <c r="G119" s="47" t="s">
        <v>123</v>
      </c>
      <c r="H119" s="47" t="s">
        <v>123</v>
      </c>
      <c r="I119" s="45"/>
    </row>
    <row r="120" spans="1:9">
      <c r="A120" s="8" t="s">
        <v>104</v>
      </c>
      <c r="B120" s="26">
        <f>'1QTR510'!E120</f>
        <v>1336437.8799999999</v>
      </c>
      <c r="C120" s="26">
        <f>'1QTR510'!F120</f>
        <v>1071701.74</v>
      </c>
      <c r="D120" s="26">
        <f t="shared" ref="D120:D145" si="12">B120-C120</f>
        <v>264736.1399999999</v>
      </c>
      <c r="E120" s="45">
        <f t="shared" ref="E120:E145" si="13">IF(ISERR(D120/C120)," ",D120/C120)</f>
        <v>0.24702408339842755</v>
      </c>
      <c r="F120" s="46">
        <f>'1QTR510'!K120</f>
        <v>1336437.8799999999</v>
      </c>
      <c r="G120" s="26">
        <f>'1QTR510'!L120</f>
        <v>1071701.74</v>
      </c>
      <c r="H120" s="26">
        <f t="shared" ref="H120:H145" si="14">F120-G120</f>
        <v>264736.1399999999</v>
      </c>
      <c r="I120" s="45">
        <f t="shared" ref="I120:I145" si="15">IF(ISERR(H120/G120)," ",H120/G120)</f>
        <v>0.24702408339842755</v>
      </c>
    </row>
    <row r="121" spans="1:9">
      <c r="A121" s="8" t="s">
        <v>105</v>
      </c>
      <c r="B121" s="26">
        <f>'1QTR510'!E121</f>
        <v>251254.15000000002</v>
      </c>
      <c r="C121" s="26">
        <f>'1QTR510'!F121</f>
        <v>214386</v>
      </c>
      <c r="D121" s="26">
        <f t="shared" si="12"/>
        <v>36868.150000000023</v>
      </c>
      <c r="E121" s="45">
        <f t="shared" si="13"/>
        <v>0.17197088429281773</v>
      </c>
      <c r="F121" s="46">
        <f>'1QTR510'!K121</f>
        <v>251254.15000000002</v>
      </c>
      <c r="G121" s="26">
        <f>'1QTR510'!L121</f>
        <v>214386</v>
      </c>
      <c r="H121" s="26">
        <f t="shared" si="14"/>
        <v>36868.150000000023</v>
      </c>
      <c r="I121" s="45">
        <f t="shared" si="15"/>
        <v>0.17197088429281773</v>
      </c>
    </row>
    <row r="122" spans="1:9">
      <c r="A122" s="8" t="s">
        <v>106</v>
      </c>
      <c r="B122" s="26">
        <f>'1QTR510'!E122</f>
        <v>199895.31</v>
      </c>
      <c r="C122" s="26">
        <f>'1QTR510'!F122</f>
        <v>166368.39999999997</v>
      </c>
      <c r="D122" s="26">
        <f t="shared" si="12"/>
        <v>33526.910000000033</v>
      </c>
      <c r="E122" s="45">
        <f t="shared" si="13"/>
        <v>0.20152210395724213</v>
      </c>
      <c r="F122" s="46">
        <f>'1QTR510'!K122</f>
        <v>199895.31</v>
      </c>
      <c r="G122" s="26">
        <f>'1QTR510'!L122</f>
        <v>166368.39999999997</v>
      </c>
      <c r="H122" s="26">
        <f t="shared" si="14"/>
        <v>33526.910000000033</v>
      </c>
      <c r="I122" s="45">
        <f t="shared" si="15"/>
        <v>0.20152210395724213</v>
      </c>
    </row>
    <row r="123" spans="1:9">
      <c r="A123" s="8" t="s">
        <v>107</v>
      </c>
      <c r="B123" s="26">
        <f>'1QTR510'!E123</f>
        <v>415187.49000000005</v>
      </c>
      <c r="C123" s="26">
        <f>'1QTR510'!F123</f>
        <v>379605.7</v>
      </c>
      <c r="D123" s="26">
        <f t="shared" si="12"/>
        <v>35581.790000000037</v>
      </c>
      <c r="E123" s="45">
        <f t="shared" si="13"/>
        <v>9.373355036555045E-2</v>
      </c>
      <c r="F123" s="46">
        <f>'1QTR510'!K123</f>
        <v>415187.49000000005</v>
      </c>
      <c r="G123" s="26">
        <f>'1QTR510'!L123</f>
        <v>379605.7</v>
      </c>
      <c r="H123" s="26">
        <f t="shared" si="14"/>
        <v>35581.790000000037</v>
      </c>
      <c r="I123" s="45">
        <f t="shared" si="15"/>
        <v>9.373355036555045E-2</v>
      </c>
    </row>
    <row r="124" spans="1:9">
      <c r="A124" s="8" t="s">
        <v>108</v>
      </c>
      <c r="B124" s="26">
        <f>'1QTR510'!E124</f>
        <v>234618.72999999998</v>
      </c>
      <c r="C124" s="26">
        <f>'1QTR510'!F124</f>
        <v>178961.69</v>
      </c>
      <c r="D124" s="26">
        <f t="shared" si="12"/>
        <v>55657.039999999979</v>
      </c>
      <c r="E124" s="45">
        <f t="shared" si="13"/>
        <v>0.31099974525274082</v>
      </c>
      <c r="F124" s="46">
        <f>'1QTR510'!K124</f>
        <v>234618.72999999998</v>
      </c>
      <c r="G124" s="26">
        <f>'1QTR510'!L124</f>
        <v>178961.69</v>
      </c>
      <c r="H124" s="26">
        <f t="shared" si="14"/>
        <v>55657.039999999979</v>
      </c>
      <c r="I124" s="45">
        <f t="shared" si="15"/>
        <v>0.31099974525274082</v>
      </c>
    </row>
    <row r="125" spans="1:9">
      <c r="A125" s="8" t="s">
        <v>109</v>
      </c>
      <c r="B125" s="26">
        <f>'1QTR510'!E125</f>
        <v>179133.76</v>
      </c>
      <c r="C125" s="26">
        <f>'1QTR510'!F125</f>
        <v>137094.64000000001</v>
      </c>
      <c r="D125" s="26">
        <f t="shared" si="12"/>
        <v>42039.119999999995</v>
      </c>
      <c r="E125" s="45">
        <f t="shared" si="13"/>
        <v>0.30664306058938551</v>
      </c>
      <c r="F125" s="46">
        <f>'1QTR510'!K125</f>
        <v>179133.76</v>
      </c>
      <c r="G125" s="26">
        <f>'1QTR510'!L125</f>
        <v>137094.64000000001</v>
      </c>
      <c r="H125" s="26">
        <f t="shared" si="14"/>
        <v>42039.119999999995</v>
      </c>
      <c r="I125" s="45">
        <f t="shared" si="15"/>
        <v>0.30664306058938551</v>
      </c>
    </row>
    <row r="126" spans="1:9">
      <c r="A126" s="8" t="s">
        <v>110</v>
      </c>
      <c r="B126" s="26">
        <f>'1QTR510'!E126</f>
        <v>110370.81</v>
      </c>
      <c r="C126" s="26">
        <f>'1QTR510'!F126</f>
        <v>94948.29</v>
      </c>
      <c r="D126" s="26">
        <f t="shared" si="12"/>
        <v>15422.520000000004</v>
      </c>
      <c r="E126" s="45">
        <f t="shared" si="13"/>
        <v>0.16243072940018199</v>
      </c>
      <c r="F126" s="46">
        <f>'1QTR510'!K126</f>
        <v>110370.81</v>
      </c>
      <c r="G126" s="26">
        <f>'1QTR510'!L126</f>
        <v>94948.29</v>
      </c>
      <c r="H126" s="26">
        <f t="shared" si="14"/>
        <v>15422.520000000004</v>
      </c>
      <c r="I126" s="45">
        <f t="shared" si="15"/>
        <v>0.16243072940018199</v>
      </c>
    </row>
    <row r="127" spans="1:9">
      <c r="A127" s="8" t="s">
        <v>111</v>
      </c>
      <c r="B127" s="26">
        <f>'1QTR510'!E127</f>
        <v>230274.36000000002</v>
      </c>
      <c r="C127" s="26">
        <f>'1QTR510'!F127</f>
        <v>193631.67</v>
      </c>
      <c r="D127" s="26">
        <f t="shared" si="12"/>
        <v>36642.69</v>
      </c>
      <c r="E127" s="45">
        <f t="shared" si="13"/>
        <v>0.18923913634582606</v>
      </c>
      <c r="F127" s="46">
        <f>'1QTR510'!K127</f>
        <v>230274.36000000002</v>
      </c>
      <c r="G127" s="26">
        <f>'1QTR510'!L127</f>
        <v>193631.67</v>
      </c>
      <c r="H127" s="26">
        <f t="shared" si="14"/>
        <v>36642.69</v>
      </c>
      <c r="I127" s="45">
        <f t="shared" si="15"/>
        <v>0.18923913634582606</v>
      </c>
    </row>
    <row r="128" spans="1:9">
      <c r="A128" s="8" t="s">
        <v>112</v>
      </c>
      <c r="B128" s="26">
        <f>'1QTR510'!E128</f>
        <v>191188.87</v>
      </c>
      <c r="C128" s="26">
        <f>'1QTR510'!F128</f>
        <v>159725.06999999998</v>
      </c>
      <c r="D128" s="26">
        <f t="shared" si="12"/>
        <v>31463.800000000017</v>
      </c>
      <c r="E128" s="45">
        <f t="shared" si="13"/>
        <v>0.19698723562932244</v>
      </c>
      <c r="F128" s="46">
        <f>'1QTR510'!K128</f>
        <v>191188.87</v>
      </c>
      <c r="G128" s="26">
        <f>'1QTR510'!L128</f>
        <v>159725.06999999998</v>
      </c>
      <c r="H128" s="26">
        <f t="shared" si="14"/>
        <v>31463.800000000017</v>
      </c>
      <c r="I128" s="45">
        <f t="shared" si="15"/>
        <v>0.19698723562932244</v>
      </c>
    </row>
    <row r="129" spans="1:9">
      <c r="A129" s="8" t="s">
        <v>113</v>
      </c>
      <c r="B129" s="26">
        <f>'1QTR510'!E129</f>
        <v>481550.57</v>
      </c>
      <c r="C129" s="26">
        <f>'1QTR510'!F129</f>
        <v>437361.09</v>
      </c>
      <c r="D129" s="26">
        <f t="shared" si="12"/>
        <v>44189.479999999981</v>
      </c>
      <c r="E129" s="45">
        <f t="shared" si="13"/>
        <v>0.10103660570262429</v>
      </c>
      <c r="F129" s="46">
        <f>'1QTR510'!K129</f>
        <v>481550.57</v>
      </c>
      <c r="G129" s="26">
        <f>'1QTR510'!L129</f>
        <v>437361.09</v>
      </c>
      <c r="H129" s="26">
        <f t="shared" si="14"/>
        <v>44189.479999999981</v>
      </c>
      <c r="I129" s="45">
        <f t="shared" si="15"/>
        <v>0.10103660570262429</v>
      </c>
    </row>
    <row r="130" spans="1:9">
      <c r="A130" s="8" t="s">
        <v>114</v>
      </c>
      <c r="B130" s="26">
        <f>'1QTR510'!E130</f>
        <v>673489.23</v>
      </c>
      <c r="C130" s="26">
        <f>'1QTR510'!F130</f>
        <v>636376.85000000009</v>
      </c>
      <c r="D130" s="26">
        <f t="shared" si="12"/>
        <v>37112.379999999888</v>
      </c>
      <c r="E130" s="45">
        <f t="shared" si="13"/>
        <v>5.8318243349046846E-2</v>
      </c>
      <c r="F130" s="46">
        <f>'1QTR510'!K130</f>
        <v>673489.23</v>
      </c>
      <c r="G130" s="26">
        <f>'1QTR510'!L130</f>
        <v>636376.85000000009</v>
      </c>
      <c r="H130" s="26">
        <f t="shared" si="14"/>
        <v>37112.379999999888</v>
      </c>
      <c r="I130" s="45">
        <f t="shared" si="15"/>
        <v>5.8318243349046846E-2</v>
      </c>
    </row>
    <row r="131" spans="1:9">
      <c r="A131" s="8" t="s">
        <v>152</v>
      </c>
      <c r="B131" s="26">
        <f>'1QTR510'!E131</f>
        <v>1018211.8999999999</v>
      </c>
      <c r="C131" s="26">
        <f>'1QTR510'!F131</f>
        <v>923338.08</v>
      </c>
      <c r="D131" s="26">
        <f>B131-C131</f>
        <v>94873.819999999949</v>
      </c>
      <c r="E131" s="45">
        <f>IF(ISERR(D131/C131)," ",D131/C131)</f>
        <v>0.10275090138164772</v>
      </c>
      <c r="F131" s="46">
        <f>'1QTR510'!K131</f>
        <v>1018211.8999999999</v>
      </c>
      <c r="G131" s="26">
        <f>'1QTR510'!L131</f>
        <v>923338.08</v>
      </c>
      <c r="H131" s="26">
        <f>F131-G131</f>
        <v>94873.819999999949</v>
      </c>
      <c r="I131" s="45">
        <f>IF(ISERR(H131/G131)," ",H131/G131)</f>
        <v>0.10275090138164772</v>
      </c>
    </row>
    <row r="132" spans="1:9">
      <c r="A132" s="8" t="s">
        <v>115</v>
      </c>
      <c r="B132" s="26">
        <f>'1QTR510'!E132</f>
        <v>1179985.96</v>
      </c>
      <c r="C132" s="26">
        <f>'1QTR510'!F132</f>
        <v>1133036.3399999999</v>
      </c>
      <c r="D132" s="26">
        <f t="shared" si="12"/>
        <v>46949.620000000112</v>
      </c>
      <c r="E132" s="45">
        <f t="shared" si="13"/>
        <v>4.1436993980263792E-2</v>
      </c>
      <c r="F132" s="46">
        <f>'1QTR510'!K132</f>
        <v>1179985.96</v>
      </c>
      <c r="G132" s="26">
        <f>'1QTR510'!L132</f>
        <v>1133036.3399999999</v>
      </c>
      <c r="H132" s="26">
        <f t="shared" si="14"/>
        <v>46949.620000000112</v>
      </c>
      <c r="I132" s="45">
        <f t="shared" si="15"/>
        <v>4.1436993980263792E-2</v>
      </c>
    </row>
    <row r="133" spans="1:9">
      <c r="A133" s="8" t="s">
        <v>150</v>
      </c>
      <c r="B133" s="26">
        <f>'1QTR510'!E133</f>
        <v>988775</v>
      </c>
      <c r="C133" s="26">
        <f>'1QTR510'!F133</f>
        <v>798902.41999999993</v>
      </c>
      <c r="D133" s="26">
        <f t="shared" ref="D133:D139" si="16">B133-C133</f>
        <v>189872.58000000007</v>
      </c>
      <c r="E133" s="45">
        <f t="shared" ref="E133:E139" si="17">IF(ISERR(D133/C133)," ",D133/C133)</f>
        <v>0.2376667979050559</v>
      </c>
      <c r="F133" s="46">
        <f>'1QTR510'!K133</f>
        <v>988775</v>
      </c>
      <c r="G133" s="26">
        <f>'1QTR510'!L133</f>
        <v>798902.41999999993</v>
      </c>
      <c r="H133" s="26">
        <f t="shared" ref="H133:H139" si="18">F133-G133</f>
        <v>189872.58000000007</v>
      </c>
      <c r="I133" s="45">
        <f t="shared" ref="I133:I139" si="19">IF(ISERR(H133/G133)," ",H133/G133)</f>
        <v>0.2376667979050559</v>
      </c>
    </row>
    <row r="134" spans="1:9">
      <c r="A134" s="8" t="s">
        <v>116</v>
      </c>
      <c r="B134" s="26">
        <f>'1QTR510'!E134</f>
        <v>660481.26</v>
      </c>
      <c r="C134" s="26">
        <f>'1QTR510'!F134</f>
        <v>528512.84</v>
      </c>
      <c r="D134" s="26">
        <f t="shared" si="16"/>
        <v>131968.42000000004</v>
      </c>
      <c r="E134" s="45">
        <f t="shared" si="17"/>
        <v>0.24969766108236849</v>
      </c>
      <c r="F134" s="46">
        <f>'1QTR510'!K134</f>
        <v>660481.26</v>
      </c>
      <c r="G134" s="26">
        <f>'1QTR510'!L134</f>
        <v>528512.84</v>
      </c>
      <c r="H134" s="26">
        <f t="shared" si="18"/>
        <v>131968.42000000004</v>
      </c>
      <c r="I134" s="45">
        <f t="shared" si="19"/>
        <v>0.24969766108236849</v>
      </c>
    </row>
    <row r="135" spans="1:9">
      <c r="A135" s="8" t="s">
        <v>117</v>
      </c>
      <c r="B135" s="26">
        <f>'1QTR510'!E135</f>
        <v>52234.05</v>
      </c>
      <c r="C135" s="26">
        <f>'1QTR510'!F135</f>
        <v>126124.54999999999</v>
      </c>
      <c r="D135" s="26">
        <f t="shared" si="16"/>
        <v>-73890.499999999985</v>
      </c>
      <c r="E135" s="45">
        <f t="shared" si="17"/>
        <v>-0.58585342821837616</v>
      </c>
      <c r="F135" s="46">
        <f>'1QTR510'!K135</f>
        <v>52234.05</v>
      </c>
      <c r="G135" s="26">
        <f>'1QTR510'!L135</f>
        <v>126124.54999999999</v>
      </c>
      <c r="H135" s="26">
        <f t="shared" si="18"/>
        <v>-73890.499999999985</v>
      </c>
      <c r="I135" s="45">
        <f t="shared" si="19"/>
        <v>-0.58585342821837616</v>
      </c>
    </row>
    <row r="136" spans="1:9">
      <c r="A136" s="8" t="s">
        <v>151</v>
      </c>
      <c r="B136" s="26">
        <f>'1QTR510'!E136</f>
        <v>314566.33999999997</v>
      </c>
      <c r="C136" s="26">
        <f>'1QTR510'!F136</f>
        <v>303249.36</v>
      </c>
      <c r="D136" s="26">
        <f t="shared" si="16"/>
        <v>11316.979999999981</v>
      </c>
      <c r="E136" s="45">
        <f t="shared" si="17"/>
        <v>3.7319056501883406E-2</v>
      </c>
      <c r="F136" s="46">
        <f>'1QTR510'!K136</f>
        <v>314566.33999999997</v>
      </c>
      <c r="G136" s="26">
        <f>'1QTR510'!L136</f>
        <v>303249.36</v>
      </c>
      <c r="H136" s="26">
        <f t="shared" si="18"/>
        <v>11316.979999999981</v>
      </c>
      <c r="I136" s="45">
        <f t="shared" si="19"/>
        <v>3.7319056501883406E-2</v>
      </c>
    </row>
    <row r="137" spans="1:9">
      <c r="A137" s="8" t="s">
        <v>172</v>
      </c>
      <c r="B137" s="26">
        <f>'1QTR510'!E137</f>
        <v>467232.98000000004</v>
      </c>
      <c r="C137" s="26">
        <f>'1QTR510'!F137</f>
        <v>433178.88999999996</v>
      </c>
      <c r="D137" s="26">
        <f>B137-C137</f>
        <v>34054.090000000084</v>
      </c>
      <c r="E137" s="45">
        <f>IF(ISERR(D137/C137)," ",D137/C137)</f>
        <v>7.8614380308329637E-2</v>
      </c>
      <c r="F137" s="46">
        <f>'1QTR510'!K137</f>
        <v>467232.98000000004</v>
      </c>
      <c r="G137" s="26">
        <f>'1QTR510'!L137</f>
        <v>433178.88999999996</v>
      </c>
      <c r="H137" s="26">
        <f>F137-G137</f>
        <v>34054.090000000084</v>
      </c>
      <c r="I137" s="45">
        <f>IF(ISERR(H137/G137)," ",H137/G137)</f>
        <v>7.8614380308329637E-2</v>
      </c>
    </row>
    <row r="138" spans="1:9">
      <c r="A138" s="8" t="s">
        <v>146</v>
      </c>
      <c r="B138" s="26">
        <f>'1QTR510'!E138</f>
        <v>127979.07999999999</v>
      </c>
      <c r="C138" s="26">
        <f>'1QTR510'!F138</f>
        <v>121796.4</v>
      </c>
      <c r="D138" s="26">
        <f t="shared" si="16"/>
        <v>6182.679999999993</v>
      </c>
      <c r="E138" s="45">
        <f t="shared" si="17"/>
        <v>5.0762419907320687E-2</v>
      </c>
      <c r="F138" s="46">
        <f>'1QTR510'!K138</f>
        <v>127979.07999999999</v>
      </c>
      <c r="G138" s="26">
        <f>'1QTR510'!L138</f>
        <v>121796.4</v>
      </c>
      <c r="H138" s="26">
        <f t="shared" si="18"/>
        <v>6182.679999999993</v>
      </c>
      <c r="I138" s="45">
        <f t="shared" si="19"/>
        <v>5.0762419907320687E-2</v>
      </c>
    </row>
    <row r="139" spans="1:9">
      <c r="A139" s="8" t="s">
        <v>170</v>
      </c>
      <c r="B139" s="26">
        <f>'1QTR510'!E139</f>
        <v>291949.84999999998</v>
      </c>
      <c r="C139" s="26">
        <f>'1QTR510'!F139</f>
        <v>279797.74</v>
      </c>
      <c r="D139" s="26">
        <f t="shared" si="16"/>
        <v>12152.109999999986</v>
      </c>
      <c r="E139" s="45">
        <f t="shared" si="17"/>
        <v>4.3431766103614655E-2</v>
      </c>
      <c r="F139" s="46">
        <f>'1QTR510'!K139</f>
        <v>291949.84999999998</v>
      </c>
      <c r="G139" s="26">
        <f>'1QTR510'!L139</f>
        <v>279797.74</v>
      </c>
      <c r="H139" s="26">
        <f t="shared" si="18"/>
        <v>12152.109999999986</v>
      </c>
      <c r="I139" s="45">
        <f t="shared" si="19"/>
        <v>4.3431766103614655E-2</v>
      </c>
    </row>
    <row r="140" spans="1:9">
      <c r="A140" s="8" t="s">
        <v>118</v>
      </c>
      <c r="B140" s="26">
        <f>'1QTR510'!E140</f>
        <v>844479.65999999992</v>
      </c>
      <c r="C140" s="26">
        <f>'1QTR510'!F140</f>
        <v>690367.76</v>
      </c>
      <c r="D140" s="26">
        <f t="shared" si="12"/>
        <v>154111.89999999991</v>
      </c>
      <c r="E140" s="45">
        <f t="shared" si="13"/>
        <v>0.22323160050231763</v>
      </c>
      <c r="F140" s="46">
        <f>'1QTR510'!K140</f>
        <v>844479.65999999992</v>
      </c>
      <c r="G140" s="26">
        <f>'1QTR510'!L140</f>
        <v>690367.76</v>
      </c>
      <c r="H140" s="26">
        <f t="shared" si="14"/>
        <v>154111.89999999991</v>
      </c>
      <c r="I140" s="45">
        <f t="shared" si="15"/>
        <v>0.22323160050231763</v>
      </c>
    </row>
    <row r="141" spans="1:9">
      <c r="A141" s="8" t="s">
        <v>142</v>
      </c>
      <c r="B141" s="26">
        <f>'1QTR510'!E141</f>
        <v>486939.87</v>
      </c>
      <c r="C141" s="26">
        <f>'1QTR510'!F141</f>
        <v>410482.30000000005</v>
      </c>
      <c r="D141" s="26">
        <f>B141-C141</f>
        <v>76457.569999999949</v>
      </c>
      <c r="E141" s="45">
        <f>IF(ISERR(D141/C141)," ",D141/C141)</f>
        <v>0.18626276943000938</v>
      </c>
      <c r="F141" s="46">
        <f>'1QTR510'!K141</f>
        <v>486939.87</v>
      </c>
      <c r="G141" s="26">
        <f>'1QTR510'!L141</f>
        <v>410482.30000000005</v>
      </c>
      <c r="H141" s="26">
        <f>F141-G141</f>
        <v>76457.569999999949</v>
      </c>
      <c r="I141" s="45">
        <f>IF(ISERR(H141/G141)," ",H141/G141)</f>
        <v>0.18626276943000938</v>
      </c>
    </row>
    <row r="142" spans="1:9">
      <c r="A142" s="8" t="s">
        <v>119</v>
      </c>
      <c r="B142" s="26">
        <f>'1QTR510'!E142</f>
        <v>696776.91999999993</v>
      </c>
      <c r="C142" s="26">
        <f>'1QTR510'!F142</f>
        <v>549408.75</v>
      </c>
      <c r="D142" s="26">
        <f t="shared" si="12"/>
        <v>147368.16999999993</v>
      </c>
      <c r="E142" s="45">
        <f t="shared" si="13"/>
        <v>0.26823047503338804</v>
      </c>
      <c r="F142" s="46">
        <f>'1QTR510'!K142</f>
        <v>696776.91999999993</v>
      </c>
      <c r="G142" s="26">
        <f>'1QTR510'!L142</f>
        <v>549408.75</v>
      </c>
      <c r="H142" s="26">
        <f t="shared" si="14"/>
        <v>147368.16999999993</v>
      </c>
      <c r="I142" s="45">
        <f t="shared" si="15"/>
        <v>0.26823047503338804</v>
      </c>
    </row>
    <row r="143" spans="1:9">
      <c r="A143" s="8" t="s">
        <v>120</v>
      </c>
      <c r="B143" s="26">
        <f>'1QTR510'!E143</f>
        <v>399927.44</v>
      </c>
      <c r="C143" s="26">
        <f>'1QTR510'!F143</f>
        <v>342228.58999999997</v>
      </c>
      <c r="D143" s="26">
        <f t="shared" si="12"/>
        <v>57698.850000000035</v>
      </c>
      <c r="E143" s="45">
        <f t="shared" si="13"/>
        <v>0.16859739859840478</v>
      </c>
      <c r="F143" s="46">
        <f>'1QTR510'!K143</f>
        <v>399927.44</v>
      </c>
      <c r="G143" s="26">
        <f>'1QTR510'!L143</f>
        <v>342228.58999999997</v>
      </c>
      <c r="H143" s="26">
        <f t="shared" si="14"/>
        <v>57698.850000000035</v>
      </c>
      <c r="I143" s="45">
        <f t="shared" si="15"/>
        <v>0.16859739859840478</v>
      </c>
    </row>
    <row r="144" spans="1:9">
      <c r="A144" s="8" t="s">
        <v>121</v>
      </c>
      <c r="B144" s="26">
        <f>'1QTR510'!E144</f>
        <v>126502.21</v>
      </c>
      <c r="C144" s="26">
        <f>'1QTR510'!F144</f>
        <v>105944.31</v>
      </c>
      <c r="D144" s="26">
        <f t="shared" si="12"/>
        <v>20557.900000000009</v>
      </c>
      <c r="E144" s="45">
        <f t="shared" si="13"/>
        <v>0.1940443993641566</v>
      </c>
      <c r="F144" s="46">
        <f>'1QTR510'!K144</f>
        <v>126502.21</v>
      </c>
      <c r="G144" s="26">
        <f>'1QTR510'!L144</f>
        <v>105944.31</v>
      </c>
      <c r="H144" s="26">
        <f t="shared" si="14"/>
        <v>20557.900000000009</v>
      </c>
      <c r="I144" s="45">
        <f t="shared" si="15"/>
        <v>0.1940443993641566</v>
      </c>
    </row>
    <row r="145" spans="1:9">
      <c r="A145" s="8" t="s">
        <v>122</v>
      </c>
      <c r="B145" s="26">
        <f>'1QTR510'!E145</f>
        <v>1317835.75</v>
      </c>
      <c r="C145" s="26">
        <f>'1QTR510'!F145</f>
        <v>1200204.6000000001</v>
      </c>
      <c r="D145" s="26">
        <f t="shared" si="12"/>
        <v>117631.14999999991</v>
      </c>
      <c r="E145" s="45">
        <f t="shared" si="13"/>
        <v>9.8009247756590756E-2</v>
      </c>
      <c r="F145" s="46">
        <f>'1QTR510'!K145</f>
        <v>1317835.75</v>
      </c>
      <c r="G145" s="26">
        <f>'1QTR510'!L145</f>
        <v>1200204.6000000001</v>
      </c>
      <c r="H145" s="26">
        <f t="shared" si="14"/>
        <v>117631.14999999991</v>
      </c>
      <c r="I145" s="45">
        <f t="shared" si="15"/>
        <v>9.8009247756590756E-2</v>
      </c>
    </row>
    <row r="146" spans="1:9">
      <c r="A146" s="8"/>
      <c r="B146" s="26"/>
      <c r="C146" s="26"/>
      <c r="D146" s="26"/>
      <c r="E146" s="45"/>
      <c r="F146" s="46"/>
      <c r="G146" s="26"/>
      <c r="H146" s="26"/>
      <c r="I146" s="45"/>
    </row>
    <row r="147" spans="1:9">
      <c r="A147" s="8" t="s">
        <v>148</v>
      </c>
      <c r="B147" s="26">
        <f>'1QTR510'!E147</f>
        <v>0</v>
      </c>
      <c r="C147" s="26">
        <f>'1QTR510'!F147</f>
        <v>0</v>
      </c>
      <c r="D147" s="26">
        <f>B147-C147</f>
        <v>0</v>
      </c>
      <c r="E147" s="45" t="str">
        <f>IF(ISERR(D147/C147)," ",D147/C147)</f>
        <v xml:space="preserve"> </v>
      </c>
      <c r="F147" s="46">
        <f>'1QTR510'!K147</f>
        <v>0</v>
      </c>
      <c r="G147" s="26">
        <f>'1QTR510'!L147</f>
        <v>0</v>
      </c>
      <c r="H147" s="26">
        <f>F147-G147</f>
        <v>0</v>
      </c>
      <c r="I147" s="45" t="str">
        <f>IF(ISERR(H147/G147)," ",H147/G147)</f>
        <v xml:space="preserve"> </v>
      </c>
    </row>
    <row r="148" spans="1:9">
      <c r="A148" s="8" t="s">
        <v>147</v>
      </c>
      <c r="B148" s="26">
        <f>'1QTR510'!E148</f>
        <v>6926127.5699999994</v>
      </c>
      <c r="C148" s="26">
        <f>'1QTR510'!F148</f>
        <v>2243225.75</v>
      </c>
      <c r="D148" s="26">
        <f>B148-C148</f>
        <v>4682901.8199999994</v>
      </c>
      <c r="E148" s="45">
        <f>IF(ISERR(D148/C148)," ",D148/C148)</f>
        <v>2.0875749219622675</v>
      </c>
      <c r="F148" s="46">
        <f>'1QTR510'!K148</f>
        <v>6926127.5699999994</v>
      </c>
      <c r="G148" s="26">
        <f>'1QTR510'!L148</f>
        <v>2243225.75</v>
      </c>
      <c r="H148" s="26">
        <f>F148-G148</f>
        <v>4682901.8199999994</v>
      </c>
      <c r="I148" s="45">
        <f>IF(ISERR(H148/G148)," ",H148/G148)</f>
        <v>2.0875749219622675</v>
      </c>
    </row>
    <row r="149" spans="1:9">
      <c r="A149" s="8" t="s">
        <v>124</v>
      </c>
      <c r="B149" s="26">
        <f>'1QTR510'!E149</f>
        <v>4098873665.1400003</v>
      </c>
      <c r="C149" s="26">
        <f>'1QTR510'!F149</f>
        <v>3463870209.9099998</v>
      </c>
      <c r="D149" s="26">
        <f>B149-C149</f>
        <v>635003455.2300005</v>
      </c>
      <c r="E149" s="45">
        <f>IF(ISERR(D149/C149)," ",D149/C149)</f>
        <v>0.18332195398467296</v>
      </c>
      <c r="F149" s="46">
        <f>'1QTR510'!K149</f>
        <v>4098873665.1400003</v>
      </c>
      <c r="G149" s="26">
        <f>'1QTR510'!L149</f>
        <v>3463870209.9099998</v>
      </c>
      <c r="H149" s="26">
        <f>F149-G149</f>
        <v>635003455.2300005</v>
      </c>
      <c r="I149" s="45">
        <f>IF(ISERR(H149/G149)," ",H149/G149)</f>
        <v>0.18332195398467296</v>
      </c>
    </row>
    <row r="150" spans="1:9">
      <c r="A150" s="8" t="s">
        <v>123</v>
      </c>
      <c r="B150" s="47" t="s">
        <v>123</v>
      </c>
      <c r="C150" s="47" t="s">
        <v>123</v>
      </c>
      <c r="D150" s="47" t="s">
        <v>123</v>
      </c>
      <c r="E150" s="45"/>
      <c r="F150" s="48" t="s">
        <v>123</v>
      </c>
      <c r="G150" s="47" t="s">
        <v>123</v>
      </c>
      <c r="H150" s="47" t="s">
        <v>123</v>
      </c>
      <c r="I150" s="45"/>
    </row>
    <row r="151" spans="1:9">
      <c r="A151" s="8" t="s">
        <v>125</v>
      </c>
      <c r="B151" s="26">
        <f>'1QTR510'!E151</f>
        <v>9264108125.4699974</v>
      </c>
      <c r="C151" s="26">
        <f>'1QTR510'!F151</f>
        <v>7727689876.7300014</v>
      </c>
      <c r="D151" s="26">
        <f>B151-C151</f>
        <v>1536418248.739996</v>
      </c>
      <c r="E151" s="45">
        <f>IF(ISERR(D151/C151)," ",D151/C151)</f>
        <v>0.19881986379481065</v>
      </c>
      <c r="F151" s="46">
        <f>'1QTR510'!K151</f>
        <v>9264108125.4699974</v>
      </c>
      <c r="G151" s="26">
        <f>'1QTR510'!L151</f>
        <v>7727689876.7300014</v>
      </c>
      <c r="H151" s="26">
        <f>F151-G151</f>
        <v>1536418248.739996</v>
      </c>
      <c r="I151" s="45">
        <f>IF(ISERR(H151/G151)," ",H151/G151)</f>
        <v>0.19881986379481065</v>
      </c>
    </row>
    <row r="152" spans="1:9">
      <c r="A152" s="8" t="s">
        <v>126</v>
      </c>
      <c r="B152" s="26">
        <f>'1QTR510'!E152</f>
        <v>4098873665.1400003</v>
      </c>
      <c r="C152" s="26">
        <f>'1QTR510'!F152</f>
        <v>3463870209.9099998</v>
      </c>
      <c r="D152" s="26">
        <f>B152-C152</f>
        <v>635003455.2300005</v>
      </c>
      <c r="E152" s="45">
        <f>IF(ISERR(D152/C152)," ",D152/C152)</f>
        <v>0.18332195398467296</v>
      </c>
      <c r="F152" s="46">
        <f>'1QTR510'!K152</f>
        <v>4098873665.1400003</v>
      </c>
      <c r="G152" s="26">
        <f>'1QTR510'!L152</f>
        <v>3463870209.9099998</v>
      </c>
      <c r="H152" s="26">
        <f>F152-G152</f>
        <v>635003455.2300005</v>
      </c>
      <c r="I152" s="45">
        <f>IF(ISERR(H152/G152)," ",H152/G152)</f>
        <v>0.18332195398467296</v>
      </c>
    </row>
    <row r="153" spans="1:9">
      <c r="A153" s="8" t="s">
        <v>127</v>
      </c>
      <c r="B153" s="26">
        <f>'1QTR510'!E153</f>
        <v>5165234460.329998</v>
      </c>
      <c r="C153" s="26">
        <f>'1QTR510'!F153</f>
        <v>4263819666.8200011</v>
      </c>
      <c r="D153" s="26">
        <f>B153-C153</f>
        <v>901414793.50999689</v>
      </c>
      <c r="E153" s="45">
        <f>IF(ISERR(D153/C153)," ",D153/C153)</f>
        <v>0.21141015895315313</v>
      </c>
      <c r="F153" s="46">
        <f>'1QTR510'!K153</f>
        <v>5165234460.329998</v>
      </c>
      <c r="G153" s="26">
        <f>'1QTR510'!L153</f>
        <v>4263819666.8200011</v>
      </c>
      <c r="H153" s="26">
        <f>F153-G153</f>
        <v>901414793.50999689</v>
      </c>
      <c r="I153" s="45">
        <f>IF(ISERR(H153/G153)," ",H153/G153)</f>
        <v>0.21141015895315313</v>
      </c>
    </row>
    <row r="154" spans="1:9">
      <c r="B154" s="8" t="str">
        <f>'1QTR510'!E154</f>
        <v/>
      </c>
    </row>
    <row r="155" spans="1:9">
      <c r="B155" s="8"/>
    </row>
    <row r="156" spans="1:9">
      <c r="B156" s="8"/>
    </row>
    <row r="157" spans="1:9">
      <c r="B157" s="8"/>
    </row>
    <row r="158" spans="1:9">
      <c r="B158" s="8"/>
    </row>
    <row r="159" spans="1:9">
      <c r="B159" s="8"/>
    </row>
    <row r="160" spans="1:9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</sheetData>
  <mergeCells count="5">
    <mergeCell ref="A2:I2"/>
    <mergeCell ref="A3:I3"/>
    <mergeCell ref="A4:I4"/>
    <mergeCell ref="A5:I5"/>
    <mergeCell ref="A6:I6"/>
  </mergeCells>
  <phoneticPr fontId="2" type="noConversion"/>
  <pageMargins left="0.61" right="0.67" top="0.5" bottom="0.47" header="0.24" footer="0.24"/>
  <pageSetup paperSize="5" scale="60" orientation="landscape" r:id="rId1"/>
  <headerFooter alignWithMargins="0">
    <oddHeader>&amp;L&amp;D
&amp;T</oddHeader>
    <oddFooter>&amp;L&amp;Z&amp;F&amp;R&amp;P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IV231"/>
  <sheetViews>
    <sheetView zoomScale="75" zoomScaleNormal="75" workbookViewId="0">
      <pane xSplit="1" ySplit="9" topLeftCell="B25" activePane="bottomRight" state="frozen"/>
      <selection activeCell="L12" sqref="L12:L149"/>
      <selection pane="topRight" activeCell="L12" sqref="L12:L149"/>
      <selection pane="bottomLeft" activeCell="L12" sqref="L12:L149"/>
      <selection pane="bottomRight" activeCell="E37" sqref="E37"/>
    </sheetView>
  </sheetViews>
  <sheetFormatPr defaultColWidth="9.6640625" defaultRowHeight="15"/>
  <cols>
    <col min="1" max="1" width="22.88671875" style="8" bestFit="1" customWidth="1"/>
    <col min="2" max="2" width="18.6640625" style="8" bestFit="1" customWidth="1"/>
    <col min="3" max="3" width="17" style="8" bestFit="1" customWidth="1"/>
    <col min="4" max="4" width="16.6640625" style="8" bestFit="1" customWidth="1"/>
    <col min="5" max="5" width="17.109375" style="8" bestFit="1" customWidth="1"/>
    <col min="6" max="7" width="18.6640625" style="8" bestFit="1" customWidth="1"/>
    <col min="8" max="8" width="17.44140625" style="8" bestFit="1" customWidth="1"/>
    <col min="9" max="9" width="12.109375" style="8" bestFit="1" customWidth="1"/>
    <col min="10" max="10" width="1.6640625" style="8" customWidth="1"/>
    <col min="11" max="12" width="18.6640625" style="8" bestFit="1" customWidth="1"/>
    <col min="13" max="13" width="17.44140625" style="8" bestFit="1" customWidth="1"/>
    <col min="14" max="14" width="12.109375" style="8" bestFit="1" customWidth="1"/>
    <col min="15" max="15" width="6.44140625" style="54" bestFit="1" customWidth="1"/>
    <col min="16" max="16" width="1.6640625" style="54" customWidth="1"/>
    <col min="30" max="30" width="6.44140625" style="57" bestFit="1" customWidth="1"/>
    <col min="31" max="31" width="1.6640625" style="57" customWidth="1"/>
    <col min="45" max="45" width="4.6640625" style="8" customWidth="1"/>
    <col min="46" max="49" width="9.6640625" style="8" customWidth="1"/>
    <col min="50" max="50" width="20.6640625" style="8" customWidth="1"/>
    <col min="51" max="16384" width="9.6640625" style="8"/>
  </cols>
  <sheetData>
    <row r="1" spans="1:256" ht="15.75">
      <c r="N1" s="7" t="s">
        <v>135</v>
      </c>
    </row>
    <row r="2" spans="1:256" ht="15.75">
      <c r="A2" s="84" t="str">
        <f>Jan!A2:N2</f>
        <v>DEPARTMENT OF TAXATION &amp; FINANCE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50"/>
      <c r="P2" s="50"/>
      <c r="AD2" s="33"/>
      <c r="AE2" s="34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84" t="str">
        <f>Jan!A3:N3</f>
        <v>OFFICE OF PROCESSING AND TAXPAYER SERVICES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0"/>
      <c r="P3" s="50"/>
      <c r="AD3" s="33"/>
      <c r="AE3" s="34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84" t="str">
        <f>Jan!A4:N4</f>
        <v>SALES TAX MONTHLY CASH/COLLECTIONS REPORT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50"/>
      <c r="P4" s="50"/>
      <c r="AD4" s="33"/>
      <c r="AE4" s="34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83" t="str">
        <f>CONCATENATE("MONTH OF APRIL ",Setup!B2)</f>
        <v>MONTH OF APRIL 2022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50"/>
      <c r="P5" s="50"/>
      <c r="AD5" s="33"/>
      <c r="AE5" s="34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0"/>
      <c r="P6" s="50"/>
      <c r="AD6" s="33"/>
      <c r="AE6" s="34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>
      <c r="A7" s="10"/>
      <c r="B7" s="10"/>
      <c r="C7" s="10"/>
      <c r="D7" s="10"/>
      <c r="E7" s="10"/>
      <c r="F7" s="11" t="s">
        <v>136</v>
      </c>
      <c r="G7" s="11" t="s">
        <v>136</v>
      </c>
      <c r="H7" s="11" t="s">
        <v>131</v>
      </c>
      <c r="I7" s="11" t="s">
        <v>133</v>
      </c>
      <c r="J7" s="10"/>
      <c r="K7" s="11" t="s">
        <v>134</v>
      </c>
      <c r="L7" s="11" t="s">
        <v>134</v>
      </c>
      <c r="M7" s="11" t="s">
        <v>131</v>
      </c>
      <c r="N7" s="11" t="s">
        <v>133</v>
      </c>
      <c r="O7" s="51"/>
      <c r="P7" s="51"/>
      <c r="AD7" s="33"/>
      <c r="AE7" s="34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6"/>
      <c r="B8" s="16" t="str">
        <f>CONCATENATE("MAY ",Setup!B9," ",Setup!C2)</f>
        <v>MAY 5 22</v>
      </c>
      <c r="C8" s="16" t="str">
        <f>CONCATENATE("+ MAY ",Setup!C9," ",Setup!C2)</f>
        <v>+ MAY 12 22</v>
      </c>
      <c r="D8" s="16" t="str">
        <f>CONCATENATE("- APR ",Setup!C2," EFT")</f>
        <v>- APR 22 EFT</v>
      </c>
      <c r="E8" s="16" t="str">
        <f>CONCATENATE("+ MAR ",Setup!C2," EFT")</f>
        <v>+ MAR 22 EFT</v>
      </c>
      <c r="F8" s="16" t="str">
        <f>CONCATENATE("= APR ",Setup!C2)</f>
        <v>= APR 22</v>
      </c>
      <c r="G8" s="16" t="str">
        <f>CONCATENATE("APR ",Setup!D2)</f>
        <v>APR 21</v>
      </c>
      <c r="H8" s="13" t="s">
        <v>132</v>
      </c>
      <c r="I8" s="13" t="s">
        <v>132</v>
      </c>
      <c r="J8" s="12" t="s">
        <v>123</v>
      </c>
      <c r="K8" s="16" t="str">
        <f>CONCATENATE("APR ",Setup!C2)</f>
        <v>APR 22</v>
      </c>
      <c r="L8" s="28" t="str">
        <f>G8</f>
        <v>APR 21</v>
      </c>
      <c r="M8" s="28" t="s">
        <v>132</v>
      </c>
      <c r="N8" s="28" t="s">
        <v>132</v>
      </c>
      <c r="O8" s="50"/>
      <c r="P8" s="50"/>
      <c r="AD8" s="33"/>
      <c r="AE8" s="34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6"/>
      <c r="B9" s="6"/>
      <c r="C9" s="6"/>
      <c r="D9" s="6"/>
      <c r="E9" s="28"/>
      <c r="F9" s="28"/>
      <c r="G9" s="6"/>
      <c r="H9" s="6"/>
      <c r="I9" s="28"/>
      <c r="J9" s="28"/>
      <c r="K9" s="28"/>
      <c r="L9" s="28"/>
      <c r="M9" s="28"/>
      <c r="N9" s="28"/>
      <c r="O9" s="50"/>
      <c r="P9" s="50"/>
      <c r="AD9" s="33"/>
      <c r="AE9" s="34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0"/>
      <c r="P10" s="50"/>
      <c r="AD10" s="33"/>
      <c r="AE10" s="34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6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3"/>
      <c r="P11" s="53"/>
      <c r="AD11" s="34"/>
      <c r="AE11" s="34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>
      <c r="A12" s="1" t="s">
        <v>1</v>
      </c>
      <c r="B12" s="78">
        <v>0</v>
      </c>
      <c r="C12" s="78">
        <v>0</v>
      </c>
      <c r="D12" s="78">
        <v>0</v>
      </c>
      <c r="E12" s="19">
        <f>'1QTR510'!H12</f>
        <v>0</v>
      </c>
      <c r="F12" s="19">
        <f t="shared" ref="F12:F43" si="0">B12+C12-D12+E12</f>
        <v>0</v>
      </c>
      <c r="G12" s="78">
        <v>0</v>
      </c>
      <c r="H12" s="19">
        <f t="shared" ref="H12:H43" si="1">F12-G12</f>
        <v>0</v>
      </c>
      <c r="I12" s="21" t="str">
        <f t="shared" ref="I12:I43" si="2">IF(ISERR(+F12/G12-1)," ",+F12/G12-1)</f>
        <v xml:space="preserve"> </v>
      </c>
      <c r="J12" s="1" t="s">
        <v>123</v>
      </c>
      <c r="K12" s="19">
        <f t="shared" ref="K12:K43" si="3">B12+C12</f>
        <v>0</v>
      </c>
      <c r="L12" s="78">
        <v>0</v>
      </c>
      <c r="M12" s="19">
        <f t="shared" ref="M12:M43" si="4">K12-L12</f>
        <v>0</v>
      </c>
      <c r="N12" s="21" t="str">
        <f t="shared" ref="N12:N43" si="5">IF(ISERR(+K12/L12-1)," ",+K12/L12-1)</f>
        <v xml:space="preserve"> </v>
      </c>
      <c r="O12" s="53"/>
      <c r="P12" s="53"/>
      <c r="AD12" s="34"/>
      <c r="AE12" s="34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>
      <c r="A13" s="1" t="s">
        <v>2</v>
      </c>
      <c r="B13" s="78">
        <v>741735.05</v>
      </c>
      <c r="C13" s="78">
        <v>198743.39999999991</v>
      </c>
      <c r="D13" s="78">
        <v>446684.53</v>
      </c>
      <c r="E13" s="19">
        <f>'1QTR510'!H13</f>
        <v>437041.26</v>
      </c>
      <c r="F13" s="19">
        <f t="shared" si="0"/>
        <v>930835.17999999993</v>
      </c>
      <c r="G13" s="78">
        <v>812925.33000000007</v>
      </c>
      <c r="H13" s="19">
        <f t="shared" si="1"/>
        <v>117909.84999999986</v>
      </c>
      <c r="I13" s="21">
        <f t="shared" si="2"/>
        <v>0.14504388736416884</v>
      </c>
      <c r="J13" s="1"/>
      <c r="K13" s="19">
        <f t="shared" si="3"/>
        <v>940478.45</v>
      </c>
      <c r="L13" s="78">
        <v>816655.32000000007</v>
      </c>
      <c r="M13" s="19">
        <f t="shared" si="4"/>
        <v>123823.12999999989</v>
      </c>
      <c r="N13" s="21">
        <f t="shared" si="5"/>
        <v>0.15162226580486848</v>
      </c>
      <c r="O13" s="53"/>
      <c r="P13" s="53"/>
      <c r="AD13" s="34"/>
      <c r="AE13" s="34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>
      <c r="A14" s="1" t="s">
        <v>3</v>
      </c>
      <c r="B14" s="78">
        <v>0</v>
      </c>
      <c r="C14" s="78">
        <v>0</v>
      </c>
      <c r="D14" s="78">
        <v>0</v>
      </c>
      <c r="E14" s="19">
        <f>'1QTR510'!H14</f>
        <v>0</v>
      </c>
      <c r="F14" s="19">
        <f t="shared" si="0"/>
        <v>0</v>
      </c>
      <c r="G14" s="78">
        <v>0</v>
      </c>
      <c r="H14" s="19">
        <f t="shared" si="1"/>
        <v>0</v>
      </c>
      <c r="I14" s="21" t="str">
        <f t="shared" si="2"/>
        <v xml:space="preserve"> </v>
      </c>
      <c r="J14" s="1"/>
      <c r="K14" s="19">
        <f t="shared" si="3"/>
        <v>0</v>
      </c>
      <c r="L14" s="78">
        <v>0</v>
      </c>
      <c r="M14" s="19">
        <f t="shared" si="4"/>
        <v>0</v>
      </c>
      <c r="N14" s="21" t="str">
        <f t="shared" si="5"/>
        <v xml:space="preserve"> </v>
      </c>
      <c r="O14" s="53"/>
      <c r="P14" s="53"/>
      <c r="AD14" s="34"/>
      <c r="AE14" s="34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1" t="s">
        <v>4</v>
      </c>
      <c r="B15" s="78">
        <v>0</v>
      </c>
      <c r="C15" s="78">
        <v>0</v>
      </c>
      <c r="D15" s="78">
        <v>0</v>
      </c>
      <c r="E15" s="19">
        <f>'1QTR510'!H15</f>
        <v>0</v>
      </c>
      <c r="F15" s="19">
        <f t="shared" si="0"/>
        <v>0</v>
      </c>
      <c r="G15" s="78">
        <v>0</v>
      </c>
      <c r="H15" s="19">
        <f t="shared" si="1"/>
        <v>0</v>
      </c>
      <c r="I15" s="21" t="str">
        <f t="shared" si="2"/>
        <v xml:space="preserve"> </v>
      </c>
      <c r="J15" s="1"/>
      <c r="K15" s="19">
        <f t="shared" si="3"/>
        <v>0</v>
      </c>
      <c r="L15" s="78">
        <v>0</v>
      </c>
      <c r="M15" s="19">
        <f t="shared" si="4"/>
        <v>0</v>
      </c>
      <c r="N15" s="21" t="str">
        <f t="shared" si="5"/>
        <v xml:space="preserve"> </v>
      </c>
      <c r="O15" s="53"/>
      <c r="P15" s="53"/>
      <c r="AD15" s="34"/>
      <c r="AE15" s="34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1" t="s">
        <v>5</v>
      </c>
      <c r="B16" s="78">
        <v>0</v>
      </c>
      <c r="C16" s="78">
        <v>7.77</v>
      </c>
      <c r="D16" s="78">
        <v>0</v>
      </c>
      <c r="E16" s="19">
        <f>'1QTR510'!H16</f>
        <v>0</v>
      </c>
      <c r="F16" s="19">
        <f t="shared" si="0"/>
        <v>7.77</v>
      </c>
      <c r="G16" s="78">
        <v>0.05</v>
      </c>
      <c r="H16" s="19">
        <f t="shared" si="1"/>
        <v>7.72</v>
      </c>
      <c r="I16" s="21">
        <f t="shared" si="2"/>
        <v>154.39999999999998</v>
      </c>
      <c r="J16" s="1"/>
      <c r="K16" s="19">
        <f t="shared" si="3"/>
        <v>7.77</v>
      </c>
      <c r="L16" s="78">
        <v>0.05</v>
      </c>
      <c r="M16" s="19">
        <f t="shared" si="4"/>
        <v>7.72</v>
      </c>
      <c r="N16" s="21">
        <f t="shared" si="5"/>
        <v>154.39999999999998</v>
      </c>
      <c r="O16" s="53"/>
      <c r="P16" s="53"/>
      <c r="AD16" s="34"/>
      <c r="AE16" s="34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>
      <c r="A17" s="1" t="s">
        <v>6</v>
      </c>
      <c r="B17" s="78">
        <v>3.13</v>
      </c>
      <c r="C17" s="78">
        <v>1439.05</v>
      </c>
      <c r="D17" s="78">
        <v>0</v>
      </c>
      <c r="E17" s="19">
        <f>'1QTR510'!H17</f>
        <v>0</v>
      </c>
      <c r="F17" s="19">
        <f t="shared" si="0"/>
        <v>1442.18</v>
      </c>
      <c r="G17" s="78">
        <v>382.09000000000003</v>
      </c>
      <c r="H17" s="19">
        <f t="shared" si="1"/>
        <v>1060.0900000000001</v>
      </c>
      <c r="I17" s="21">
        <f t="shared" si="2"/>
        <v>2.774451045565181</v>
      </c>
      <c r="J17" s="1"/>
      <c r="K17" s="19">
        <f t="shared" si="3"/>
        <v>1442.18</v>
      </c>
      <c r="L17" s="78">
        <v>382.09000000000003</v>
      </c>
      <c r="M17" s="19">
        <f t="shared" si="4"/>
        <v>1060.0900000000001</v>
      </c>
      <c r="N17" s="21">
        <f t="shared" si="5"/>
        <v>2.774451045565181</v>
      </c>
      <c r="O17" s="53"/>
      <c r="P17" s="53"/>
      <c r="AD17" s="34"/>
      <c r="AE17" s="34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>
      <c r="A18" s="1" t="s">
        <v>7</v>
      </c>
      <c r="B18" s="78">
        <v>0</v>
      </c>
      <c r="C18" s="78">
        <v>0</v>
      </c>
      <c r="D18" s="78">
        <v>0</v>
      </c>
      <c r="E18" s="19">
        <f>'1QTR510'!H18</f>
        <v>0</v>
      </c>
      <c r="F18" s="19">
        <f t="shared" si="0"/>
        <v>0</v>
      </c>
      <c r="G18" s="78">
        <v>0</v>
      </c>
      <c r="H18" s="19">
        <f t="shared" si="1"/>
        <v>0</v>
      </c>
      <c r="I18" s="21" t="str">
        <f t="shared" si="2"/>
        <v xml:space="preserve"> </v>
      </c>
      <c r="J18" s="1"/>
      <c r="K18" s="19">
        <f t="shared" si="3"/>
        <v>0</v>
      </c>
      <c r="L18" s="78">
        <v>0</v>
      </c>
      <c r="M18" s="19">
        <f t="shared" si="4"/>
        <v>0</v>
      </c>
      <c r="N18" s="21" t="str">
        <f t="shared" si="5"/>
        <v xml:space="preserve"> </v>
      </c>
      <c r="O18" s="53"/>
      <c r="P18" s="53"/>
      <c r="AD18" s="34"/>
      <c r="AE18" s="34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1" t="s">
        <v>8</v>
      </c>
      <c r="B19" s="78">
        <v>0</v>
      </c>
      <c r="C19" s="78">
        <v>0</v>
      </c>
      <c r="D19" s="78">
        <v>0</v>
      </c>
      <c r="E19" s="19">
        <f>'1QTR510'!H19</f>
        <v>0</v>
      </c>
      <c r="F19" s="19">
        <f t="shared" si="0"/>
        <v>0</v>
      </c>
      <c r="G19" s="78">
        <v>0</v>
      </c>
      <c r="H19" s="19">
        <f t="shared" si="1"/>
        <v>0</v>
      </c>
      <c r="I19" s="21" t="str">
        <f t="shared" si="2"/>
        <v xml:space="preserve"> </v>
      </c>
      <c r="J19" s="1"/>
      <c r="K19" s="19">
        <f t="shared" si="3"/>
        <v>0</v>
      </c>
      <c r="L19" s="78">
        <v>0</v>
      </c>
      <c r="M19" s="19">
        <f t="shared" si="4"/>
        <v>0</v>
      </c>
      <c r="N19" s="21" t="str">
        <f t="shared" si="5"/>
        <v xml:space="preserve"> </v>
      </c>
      <c r="O19" s="53"/>
      <c r="P19" s="53"/>
      <c r="AD19" s="34"/>
      <c r="AE19" s="34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1" t="s">
        <v>9</v>
      </c>
      <c r="B20" s="78">
        <v>0</v>
      </c>
      <c r="C20" s="78">
        <v>0.13</v>
      </c>
      <c r="D20" s="78">
        <v>0</v>
      </c>
      <c r="E20" s="19">
        <f>'1QTR510'!H20</f>
        <v>0</v>
      </c>
      <c r="F20" s="19">
        <f t="shared" si="0"/>
        <v>0.13</v>
      </c>
      <c r="G20" s="78">
        <v>192.6</v>
      </c>
      <c r="H20" s="19">
        <f t="shared" si="1"/>
        <v>-192.47</v>
      </c>
      <c r="I20" s="21">
        <f t="shared" si="2"/>
        <v>-0.99932502596053996</v>
      </c>
      <c r="J20" s="1"/>
      <c r="K20" s="19">
        <f t="shared" si="3"/>
        <v>0.13</v>
      </c>
      <c r="L20" s="78">
        <v>192.6</v>
      </c>
      <c r="M20" s="19">
        <f t="shared" si="4"/>
        <v>-192.47</v>
      </c>
      <c r="N20" s="21">
        <f t="shared" si="5"/>
        <v>-0.99932502596053996</v>
      </c>
      <c r="O20" s="53"/>
      <c r="P20" s="53"/>
      <c r="AD20" s="34"/>
      <c r="AE20" s="34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1" t="s">
        <v>10</v>
      </c>
      <c r="B21" s="78">
        <v>0</v>
      </c>
      <c r="C21" s="78">
        <v>285.31</v>
      </c>
      <c r="D21" s="78">
        <v>0</v>
      </c>
      <c r="E21" s="19">
        <f>'1QTR510'!H21</f>
        <v>0</v>
      </c>
      <c r="F21" s="19">
        <f t="shared" si="0"/>
        <v>285.31</v>
      </c>
      <c r="G21" s="78">
        <v>0.15</v>
      </c>
      <c r="H21" s="19">
        <f t="shared" si="1"/>
        <v>285.16000000000003</v>
      </c>
      <c r="I21" s="21">
        <f t="shared" si="2"/>
        <v>1901.0666666666668</v>
      </c>
      <c r="J21" s="1"/>
      <c r="K21" s="19">
        <f t="shared" si="3"/>
        <v>285.31</v>
      </c>
      <c r="L21" s="78">
        <v>0.15</v>
      </c>
      <c r="M21" s="19">
        <f t="shared" si="4"/>
        <v>285.16000000000003</v>
      </c>
      <c r="N21" s="21">
        <f t="shared" si="5"/>
        <v>1901.0666666666668</v>
      </c>
      <c r="O21" s="53"/>
      <c r="P21" s="53"/>
      <c r="AD21" s="34"/>
      <c r="AE21" s="34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>
      <c r="A22" s="1" t="s">
        <v>11</v>
      </c>
      <c r="B22" s="78">
        <v>0</v>
      </c>
      <c r="C22" s="78">
        <v>0</v>
      </c>
      <c r="D22" s="78">
        <v>0</v>
      </c>
      <c r="E22" s="19">
        <f>'1QTR510'!H22</f>
        <v>0</v>
      </c>
      <c r="F22" s="19">
        <f t="shared" si="0"/>
        <v>0</v>
      </c>
      <c r="G22" s="78">
        <v>0</v>
      </c>
      <c r="H22" s="19">
        <f t="shared" si="1"/>
        <v>0</v>
      </c>
      <c r="I22" s="21" t="str">
        <f t="shared" si="2"/>
        <v xml:space="preserve"> </v>
      </c>
      <c r="J22" s="1"/>
      <c r="K22" s="19">
        <f t="shared" si="3"/>
        <v>0</v>
      </c>
      <c r="L22" s="78">
        <v>0</v>
      </c>
      <c r="M22" s="19">
        <f t="shared" si="4"/>
        <v>0</v>
      </c>
      <c r="N22" s="21" t="str">
        <f t="shared" si="5"/>
        <v xml:space="preserve"> </v>
      </c>
      <c r="O22" s="53"/>
      <c r="P22" s="53"/>
      <c r="AD22" s="34"/>
      <c r="AE22" s="34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A23" s="1" t="s">
        <v>12</v>
      </c>
      <c r="B23" s="78">
        <v>267336.34999999998</v>
      </c>
      <c r="C23" s="78">
        <v>71682.400000000023</v>
      </c>
      <c r="D23" s="78">
        <v>160603.37</v>
      </c>
      <c r="E23" s="19">
        <f>'1QTR510'!H23</f>
        <v>157416.73000000001</v>
      </c>
      <c r="F23" s="19">
        <f t="shared" si="0"/>
        <v>335832.11</v>
      </c>
      <c r="G23" s="78">
        <v>282770.40999999997</v>
      </c>
      <c r="H23" s="19">
        <f t="shared" si="1"/>
        <v>53061.700000000012</v>
      </c>
      <c r="I23" s="21">
        <f t="shared" si="2"/>
        <v>0.18764940787121254</v>
      </c>
      <c r="J23" s="1"/>
      <c r="K23" s="19">
        <f t="shared" si="3"/>
        <v>339018.75</v>
      </c>
      <c r="L23" s="78">
        <v>285854.18</v>
      </c>
      <c r="M23" s="19">
        <f t="shared" si="4"/>
        <v>53164.570000000007</v>
      </c>
      <c r="N23" s="21">
        <f t="shared" si="5"/>
        <v>0.18598493119813742</v>
      </c>
      <c r="O23" s="53"/>
      <c r="P23" s="53"/>
      <c r="AD23" s="34"/>
      <c r="AE23" s="34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>
      <c r="A24" s="1" t="s">
        <v>13</v>
      </c>
      <c r="B24" s="78">
        <v>324171.3</v>
      </c>
      <c r="C24" s="78">
        <v>83934.44</v>
      </c>
      <c r="D24" s="78">
        <v>191613.74</v>
      </c>
      <c r="E24" s="19">
        <f>'1QTR510'!H24</f>
        <v>190173.81</v>
      </c>
      <c r="F24" s="19">
        <f t="shared" si="0"/>
        <v>406665.81</v>
      </c>
      <c r="G24" s="78">
        <v>348458.85000000003</v>
      </c>
      <c r="H24" s="19">
        <f t="shared" si="1"/>
        <v>58206.959999999963</v>
      </c>
      <c r="I24" s="21">
        <f t="shared" si="2"/>
        <v>0.16704112982063712</v>
      </c>
      <c r="J24" s="1"/>
      <c r="K24" s="19">
        <f t="shared" si="3"/>
        <v>408105.74</v>
      </c>
      <c r="L24" s="78">
        <v>351025.58</v>
      </c>
      <c r="M24" s="19">
        <f t="shared" si="4"/>
        <v>57080.159999999974</v>
      </c>
      <c r="N24" s="21">
        <f t="shared" si="5"/>
        <v>0.16260968787516838</v>
      </c>
      <c r="O24" s="53"/>
      <c r="P24" s="53"/>
      <c r="AD24" s="34"/>
      <c r="AE24" s="34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>
      <c r="A25" s="1" t="s">
        <v>14</v>
      </c>
      <c r="B25" s="78">
        <v>2.93</v>
      </c>
      <c r="C25" s="78">
        <v>273.95999999999998</v>
      </c>
      <c r="D25" s="78">
        <v>0</v>
      </c>
      <c r="E25" s="19">
        <f>'1QTR510'!H25</f>
        <v>0</v>
      </c>
      <c r="F25" s="19">
        <f t="shared" si="0"/>
        <v>276.89</v>
      </c>
      <c r="G25" s="78">
        <v>208.69</v>
      </c>
      <c r="H25" s="19">
        <f t="shared" si="1"/>
        <v>68.199999999999989</v>
      </c>
      <c r="I25" s="21">
        <f t="shared" si="2"/>
        <v>0.32680051751401606</v>
      </c>
      <c r="J25" s="1"/>
      <c r="K25" s="19">
        <f t="shared" si="3"/>
        <v>276.89</v>
      </c>
      <c r="L25" s="78">
        <v>208.69</v>
      </c>
      <c r="M25" s="19">
        <f t="shared" si="4"/>
        <v>68.199999999999989</v>
      </c>
      <c r="N25" s="21">
        <f t="shared" si="5"/>
        <v>0.32680051751401606</v>
      </c>
      <c r="O25" s="53"/>
      <c r="P25" s="53"/>
      <c r="AD25" s="34"/>
      <c r="AE25" s="34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 t="s">
        <v>15</v>
      </c>
      <c r="B26" s="78">
        <v>816233.13</v>
      </c>
      <c r="C26" s="78">
        <v>233219.43000000005</v>
      </c>
      <c r="D26" s="78">
        <v>489259.36</v>
      </c>
      <c r="E26" s="19">
        <f>'1QTR510'!H26</f>
        <v>481168.22</v>
      </c>
      <c r="F26" s="19">
        <f t="shared" si="0"/>
        <v>1041361.42</v>
      </c>
      <c r="G26" s="78">
        <v>950474.70000000019</v>
      </c>
      <c r="H26" s="19">
        <f t="shared" si="1"/>
        <v>90886.719999999856</v>
      </c>
      <c r="I26" s="21">
        <f t="shared" si="2"/>
        <v>9.5622450550235438E-2</v>
      </c>
      <c r="J26" s="1"/>
      <c r="K26" s="19">
        <f t="shared" si="3"/>
        <v>1049452.56</v>
      </c>
      <c r="L26" s="78">
        <v>961271.3</v>
      </c>
      <c r="M26" s="19">
        <f t="shared" si="4"/>
        <v>88181.260000000009</v>
      </c>
      <c r="N26" s="21">
        <f t="shared" si="5"/>
        <v>9.1733998508017445E-2</v>
      </c>
      <c r="O26" s="53"/>
      <c r="P26" s="53"/>
      <c r="AD26" s="34"/>
      <c r="AE26" s="34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1" t="s">
        <v>16</v>
      </c>
      <c r="B27" s="78">
        <v>312451.44</v>
      </c>
      <c r="C27" s="78">
        <v>78386.01999999996</v>
      </c>
      <c r="D27" s="78">
        <v>188713.87</v>
      </c>
      <c r="E27" s="19">
        <f>'1QTR510'!H27</f>
        <v>184415.73</v>
      </c>
      <c r="F27" s="19">
        <f t="shared" si="0"/>
        <v>386539.31999999995</v>
      </c>
      <c r="G27" s="78">
        <v>337173.68</v>
      </c>
      <c r="H27" s="19">
        <f t="shared" si="1"/>
        <v>49365.639999999956</v>
      </c>
      <c r="I27" s="21">
        <f t="shared" si="2"/>
        <v>0.14641012311518486</v>
      </c>
      <c r="J27" s="1"/>
      <c r="K27" s="19">
        <f t="shared" si="3"/>
        <v>390837.45999999996</v>
      </c>
      <c r="L27" s="78">
        <v>336784.74</v>
      </c>
      <c r="M27" s="19">
        <f t="shared" si="4"/>
        <v>54052.719999999972</v>
      </c>
      <c r="N27" s="21">
        <f t="shared" si="5"/>
        <v>0.16049634552919456</v>
      </c>
      <c r="O27" s="53"/>
      <c r="P27" s="53"/>
      <c r="AD27" s="34"/>
      <c r="AE27" s="34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>
      <c r="A28" s="1" t="s">
        <v>17</v>
      </c>
      <c r="B28" s="78">
        <v>0</v>
      </c>
      <c r="C28" s="78">
        <v>0</v>
      </c>
      <c r="D28" s="78">
        <v>0</v>
      </c>
      <c r="E28" s="19">
        <f>'1QTR510'!H28</f>
        <v>0</v>
      </c>
      <c r="F28" s="19">
        <f t="shared" si="0"/>
        <v>0</v>
      </c>
      <c r="G28" s="78">
        <v>0</v>
      </c>
      <c r="H28" s="19">
        <f t="shared" si="1"/>
        <v>0</v>
      </c>
      <c r="I28" s="21" t="str">
        <f t="shared" si="2"/>
        <v xml:space="preserve"> </v>
      </c>
      <c r="J28" s="1"/>
      <c r="K28" s="19">
        <f t="shared" si="3"/>
        <v>0</v>
      </c>
      <c r="L28" s="78">
        <v>0</v>
      </c>
      <c r="M28" s="19">
        <f t="shared" si="4"/>
        <v>0</v>
      </c>
      <c r="N28" s="21" t="str">
        <f t="shared" si="5"/>
        <v xml:space="preserve"> </v>
      </c>
      <c r="O28" s="53"/>
      <c r="P28" s="53"/>
      <c r="AD28" s="34"/>
      <c r="AE28" s="34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>
      <c r="A29" s="1" t="s">
        <v>18</v>
      </c>
      <c r="B29" s="78">
        <v>129139.76</v>
      </c>
      <c r="C29" s="78">
        <v>39218.229999999996</v>
      </c>
      <c r="D29" s="78">
        <v>82672.759999999995</v>
      </c>
      <c r="E29" s="19">
        <f>'1QTR510'!H29</f>
        <v>80746.78</v>
      </c>
      <c r="F29" s="19">
        <f t="shared" si="0"/>
        <v>166432.01</v>
      </c>
      <c r="G29" s="78">
        <v>172308.30000000005</v>
      </c>
      <c r="H29" s="19">
        <f t="shared" si="1"/>
        <v>-5876.2900000000373</v>
      </c>
      <c r="I29" s="21">
        <f t="shared" si="2"/>
        <v>-3.4103348474798012E-2</v>
      </c>
      <c r="J29" s="1"/>
      <c r="K29" s="19">
        <f t="shared" si="3"/>
        <v>168357.99</v>
      </c>
      <c r="L29" s="78">
        <v>175808.67000000004</v>
      </c>
      <c r="M29" s="19">
        <f t="shared" si="4"/>
        <v>-7450.6800000000512</v>
      </c>
      <c r="N29" s="21">
        <f t="shared" si="5"/>
        <v>-4.2379479919847252E-2</v>
      </c>
      <c r="O29" s="53"/>
      <c r="P29" s="53"/>
      <c r="AD29" s="34"/>
      <c r="AE29" s="34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>
      <c r="A30" s="1" t="s">
        <v>19</v>
      </c>
      <c r="B30" s="78">
        <v>191022.65</v>
      </c>
      <c r="C30" s="78">
        <v>177279.35999999996</v>
      </c>
      <c r="D30" s="78">
        <v>93658.14</v>
      </c>
      <c r="E30" s="19">
        <f>'1QTR510'!H30</f>
        <v>91383.08</v>
      </c>
      <c r="F30" s="19">
        <f t="shared" si="0"/>
        <v>366026.94999999995</v>
      </c>
      <c r="G30" s="78">
        <v>386122.76000000007</v>
      </c>
      <c r="H30" s="19">
        <f t="shared" si="1"/>
        <v>-20095.810000000114</v>
      </c>
      <c r="I30" s="21">
        <f t="shared" si="2"/>
        <v>-5.2045131967874969E-2</v>
      </c>
      <c r="J30" s="1"/>
      <c r="K30" s="19">
        <f t="shared" si="3"/>
        <v>368302.00999999995</v>
      </c>
      <c r="L30" s="78">
        <v>389100.28</v>
      </c>
      <c r="M30" s="19">
        <f t="shared" si="4"/>
        <v>-20798.270000000077</v>
      </c>
      <c r="N30" s="21">
        <f t="shared" si="5"/>
        <v>-5.345221031452374E-2</v>
      </c>
      <c r="O30" s="53"/>
      <c r="P30" s="53"/>
      <c r="AD30" s="34"/>
      <c r="AE30" s="34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 t="s">
        <v>20</v>
      </c>
      <c r="B31" s="78">
        <v>0</v>
      </c>
      <c r="C31" s="78">
        <v>0</v>
      </c>
      <c r="D31" s="78">
        <v>0</v>
      </c>
      <c r="E31" s="19">
        <f>'1QTR510'!H31</f>
        <v>0</v>
      </c>
      <c r="F31" s="19">
        <f t="shared" si="0"/>
        <v>0</v>
      </c>
      <c r="G31" s="78">
        <v>0</v>
      </c>
      <c r="H31" s="19">
        <f t="shared" si="1"/>
        <v>0</v>
      </c>
      <c r="I31" s="21" t="str">
        <f t="shared" si="2"/>
        <v xml:space="preserve"> </v>
      </c>
      <c r="J31" s="1"/>
      <c r="K31" s="19">
        <f t="shared" si="3"/>
        <v>0</v>
      </c>
      <c r="L31" s="78">
        <v>0</v>
      </c>
      <c r="M31" s="19">
        <f t="shared" si="4"/>
        <v>0</v>
      </c>
      <c r="N31" s="21" t="str">
        <f t="shared" si="5"/>
        <v xml:space="preserve"> </v>
      </c>
      <c r="O31" s="53"/>
      <c r="P31" s="53"/>
      <c r="AD31" s="34"/>
      <c r="AE31" s="34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 t="s">
        <v>21</v>
      </c>
      <c r="B32" s="78">
        <v>1809993.25</v>
      </c>
      <c r="C32" s="78">
        <v>525898.04</v>
      </c>
      <c r="D32" s="78">
        <v>1023461.96</v>
      </c>
      <c r="E32" s="19">
        <f>'1QTR510'!H32</f>
        <v>1007148.29</v>
      </c>
      <c r="F32" s="19">
        <f t="shared" si="0"/>
        <v>2319577.62</v>
      </c>
      <c r="G32" s="78">
        <v>1875613.1499999997</v>
      </c>
      <c r="H32" s="19">
        <f t="shared" si="1"/>
        <v>443964.47000000044</v>
      </c>
      <c r="I32" s="21">
        <f t="shared" si="2"/>
        <v>0.23670364541856648</v>
      </c>
      <c r="J32" s="1"/>
      <c r="K32" s="19">
        <f t="shared" si="3"/>
        <v>2335891.29</v>
      </c>
      <c r="L32" s="78">
        <v>1897344.3499999996</v>
      </c>
      <c r="M32" s="19">
        <f t="shared" si="4"/>
        <v>438546.94000000041</v>
      </c>
      <c r="N32" s="21">
        <f t="shared" si="5"/>
        <v>0.23113724190340057</v>
      </c>
      <c r="O32" s="53"/>
      <c r="P32" s="53"/>
      <c r="AD32" s="34"/>
      <c r="AE32" s="34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 t="s">
        <v>22</v>
      </c>
      <c r="B33" s="78">
        <v>558351746.06000006</v>
      </c>
      <c r="C33" s="78">
        <v>167820610.2099998</v>
      </c>
      <c r="D33" s="78">
        <v>328139444.25999999</v>
      </c>
      <c r="E33" s="19">
        <f>'1QTR510'!H33</f>
        <v>322664897.56999999</v>
      </c>
      <c r="F33" s="19">
        <f t="shared" si="0"/>
        <v>720697809.57999992</v>
      </c>
      <c r="G33" s="78">
        <v>648329687.67000008</v>
      </c>
      <c r="H33" s="19">
        <f t="shared" si="1"/>
        <v>72368121.909999847</v>
      </c>
      <c r="I33" s="21">
        <f t="shared" si="2"/>
        <v>0.11162240953376679</v>
      </c>
      <c r="J33" s="1"/>
      <c r="K33" s="19">
        <f t="shared" si="3"/>
        <v>726172356.26999986</v>
      </c>
      <c r="L33" s="78">
        <v>657268519.45000005</v>
      </c>
      <c r="M33" s="19">
        <f t="shared" si="4"/>
        <v>68903836.819999814</v>
      </c>
      <c r="N33" s="21">
        <f t="shared" si="5"/>
        <v>0.10483361789129697</v>
      </c>
      <c r="O33" s="53"/>
      <c r="P33" s="53"/>
      <c r="AD33" s="34"/>
      <c r="AE33" s="34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 t="s">
        <v>23</v>
      </c>
      <c r="B34" s="78">
        <v>466232.14999999997</v>
      </c>
      <c r="C34" s="78">
        <v>123552.86000000004</v>
      </c>
      <c r="D34" s="78">
        <v>266261.23</v>
      </c>
      <c r="E34" s="19">
        <f>'1QTR510'!H34</f>
        <v>261771</v>
      </c>
      <c r="F34" s="19">
        <f t="shared" si="0"/>
        <v>585294.78</v>
      </c>
      <c r="G34" s="78">
        <v>530588.15</v>
      </c>
      <c r="H34" s="19">
        <f t="shared" si="1"/>
        <v>54706.630000000005</v>
      </c>
      <c r="I34" s="21">
        <f t="shared" si="2"/>
        <v>0.10310563852585108</v>
      </c>
      <c r="J34" s="1"/>
      <c r="K34" s="19">
        <f t="shared" si="3"/>
        <v>589785.01</v>
      </c>
      <c r="L34" s="78">
        <v>537721.53</v>
      </c>
      <c r="M34" s="19">
        <f t="shared" si="4"/>
        <v>52063.479999999981</v>
      </c>
      <c r="N34" s="21">
        <f t="shared" si="5"/>
        <v>9.6822383139466117E-2</v>
      </c>
      <c r="O34" s="53"/>
      <c r="P34" s="53"/>
      <c r="AD34" s="34"/>
      <c r="AE34" s="34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 t="s">
        <v>24</v>
      </c>
      <c r="B35" s="78">
        <v>67322903.810000002</v>
      </c>
      <c r="C35" s="78">
        <v>20285885.079999998</v>
      </c>
      <c r="D35" s="78">
        <v>39708006.060000002</v>
      </c>
      <c r="E35" s="19">
        <f>'1QTR510'!H35</f>
        <v>39033023.579999998</v>
      </c>
      <c r="F35" s="19">
        <f t="shared" si="0"/>
        <v>86933806.409999996</v>
      </c>
      <c r="G35" s="78">
        <v>81666996.920000017</v>
      </c>
      <c r="H35" s="19">
        <f t="shared" si="1"/>
        <v>5266809.4899999797</v>
      </c>
      <c r="I35" s="21">
        <f t="shared" si="2"/>
        <v>6.4491283978022063E-2</v>
      </c>
      <c r="J35" s="1"/>
      <c r="K35" s="19">
        <f t="shared" si="3"/>
        <v>87608788.890000001</v>
      </c>
      <c r="L35" s="78">
        <v>82715159.160000011</v>
      </c>
      <c r="M35" s="19">
        <f t="shared" si="4"/>
        <v>4893629.7299999893</v>
      </c>
      <c r="N35" s="21">
        <f t="shared" si="5"/>
        <v>5.9162428987581395E-2</v>
      </c>
      <c r="O35" s="53"/>
      <c r="P35" s="53"/>
      <c r="AD35" s="34"/>
      <c r="AE35" s="34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24" t="s">
        <v>149</v>
      </c>
      <c r="B36" s="78">
        <v>22304.78</v>
      </c>
      <c r="C36" s="78">
        <v>11826.43</v>
      </c>
      <c r="D36" s="78">
        <v>0</v>
      </c>
      <c r="E36" s="19">
        <f>'1QTR510'!H36</f>
        <v>0</v>
      </c>
      <c r="F36" s="19">
        <f t="shared" si="0"/>
        <v>34131.21</v>
      </c>
      <c r="G36" s="78">
        <v>9506.3799999999992</v>
      </c>
      <c r="H36" s="19">
        <f t="shared" si="1"/>
        <v>24624.83</v>
      </c>
      <c r="I36" s="21">
        <f t="shared" si="2"/>
        <v>2.5903477454088728</v>
      </c>
      <c r="J36" s="1"/>
      <c r="K36" s="19">
        <f t="shared" si="3"/>
        <v>34131.21</v>
      </c>
      <c r="L36" s="78">
        <v>9506.3799999999992</v>
      </c>
      <c r="M36" s="19">
        <f t="shared" si="4"/>
        <v>24624.83</v>
      </c>
      <c r="N36" s="21">
        <f t="shared" si="5"/>
        <v>2.5903477454088728</v>
      </c>
      <c r="O36" s="53"/>
      <c r="P36" s="53"/>
      <c r="AD36" s="34"/>
      <c r="AE36" s="34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 t="s">
        <v>25</v>
      </c>
      <c r="B37" s="78">
        <v>0</v>
      </c>
      <c r="C37" s="78">
        <v>0</v>
      </c>
      <c r="D37" s="78">
        <v>0</v>
      </c>
      <c r="E37" s="19">
        <f>'1QTR510'!H37</f>
        <v>0</v>
      </c>
      <c r="F37" s="19">
        <f t="shared" si="0"/>
        <v>0</v>
      </c>
      <c r="G37" s="78">
        <v>0</v>
      </c>
      <c r="H37" s="19">
        <f t="shared" si="1"/>
        <v>0</v>
      </c>
      <c r="I37" s="21" t="str">
        <f>IF(ISERR(+F37/G37-1)," ",+F37/G37-1)</f>
        <v xml:space="preserve"> </v>
      </c>
      <c r="J37" s="1"/>
      <c r="K37" s="19">
        <f t="shared" si="3"/>
        <v>0</v>
      </c>
      <c r="L37" s="78">
        <v>0</v>
      </c>
      <c r="M37" s="19">
        <f t="shared" si="4"/>
        <v>0</v>
      </c>
      <c r="N37" s="21" t="str">
        <f t="shared" si="5"/>
        <v xml:space="preserve"> </v>
      </c>
      <c r="O37" s="53"/>
      <c r="P37" s="53"/>
      <c r="AD37" s="34"/>
      <c r="AE37" s="34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 t="s">
        <v>26</v>
      </c>
      <c r="B38" s="78">
        <v>91683.239999999991</v>
      </c>
      <c r="C38" s="78">
        <v>27842.860000000015</v>
      </c>
      <c r="D38" s="78">
        <v>55983.53</v>
      </c>
      <c r="E38" s="19">
        <f>'1QTR510'!H38</f>
        <v>54623.62</v>
      </c>
      <c r="F38" s="19">
        <f t="shared" si="0"/>
        <v>118166.19</v>
      </c>
      <c r="G38" s="78">
        <v>105576.72</v>
      </c>
      <c r="H38" s="19">
        <f t="shared" si="1"/>
        <v>12589.470000000001</v>
      </c>
      <c r="I38" s="21">
        <f t="shared" si="2"/>
        <v>0.11924475395712242</v>
      </c>
      <c r="J38" s="1"/>
      <c r="K38" s="19">
        <f t="shared" si="3"/>
        <v>119526.1</v>
      </c>
      <c r="L38" s="78">
        <v>107686.88</v>
      </c>
      <c r="M38" s="19">
        <f t="shared" si="4"/>
        <v>11839.220000000001</v>
      </c>
      <c r="N38" s="21">
        <f t="shared" si="5"/>
        <v>0.10994115531994231</v>
      </c>
      <c r="O38" s="53"/>
      <c r="P38" s="53"/>
      <c r="AD38" s="34"/>
      <c r="AE38" s="34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 t="s">
        <v>27</v>
      </c>
      <c r="B39" s="78">
        <v>2402230.83</v>
      </c>
      <c r="C39" s="78">
        <v>701156.00999999978</v>
      </c>
      <c r="D39" s="78">
        <v>1416804.61</v>
      </c>
      <c r="E39" s="19">
        <f>'1QTR510'!H39</f>
        <v>1386720.22</v>
      </c>
      <c r="F39" s="19">
        <f t="shared" si="0"/>
        <v>3073302.4499999997</v>
      </c>
      <c r="G39" s="78">
        <v>2448896.7400000002</v>
      </c>
      <c r="H39" s="19">
        <f t="shared" si="1"/>
        <v>624405.7099999995</v>
      </c>
      <c r="I39" s="21">
        <f t="shared" si="2"/>
        <v>0.25497429099440083</v>
      </c>
      <c r="J39" s="1"/>
      <c r="K39" s="19">
        <f t="shared" si="3"/>
        <v>3103386.84</v>
      </c>
      <c r="L39" s="78">
        <v>2465019.5</v>
      </c>
      <c r="M39" s="19">
        <f t="shared" si="4"/>
        <v>638367.33999999985</v>
      </c>
      <c r="N39" s="21">
        <f t="shared" si="5"/>
        <v>0.25897050307309932</v>
      </c>
      <c r="O39" s="53"/>
      <c r="P39" s="53"/>
      <c r="AD39" s="34"/>
      <c r="AE39" s="34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 t="s">
        <v>28</v>
      </c>
      <c r="B40" s="78">
        <v>0</v>
      </c>
      <c r="C40" s="78">
        <v>0</v>
      </c>
      <c r="D40" s="78">
        <v>0</v>
      </c>
      <c r="E40" s="19">
        <f>'1QTR510'!H40</f>
        <v>0</v>
      </c>
      <c r="F40" s="19">
        <f t="shared" si="0"/>
        <v>0</v>
      </c>
      <c r="G40" s="78">
        <v>0</v>
      </c>
      <c r="H40" s="19">
        <f t="shared" si="1"/>
        <v>0</v>
      </c>
      <c r="I40" s="21" t="str">
        <f t="shared" si="2"/>
        <v xml:space="preserve"> </v>
      </c>
      <c r="J40" s="1"/>
      <c r="K40" s="19">
        <f t="shared" si="3"/>
        <v>0</v>
      </c>
      <c r="L40" s="78">
        <v>0</v>
      </c>
      <c r="M40" s="19">
        <f t="shared" si="4"/>
        <v>0</v>
      </c>
      <c r="N40" s="21" t="str">
        <f t="shared" si="5"/>
        <v xml:space="preserve"> </v>
      </c>
      <c r="O40" s="53"/>
      <c r="P40" s="53"/>
      <c r="AD40" s="34"/>
      <c r="AE40" s="34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 t="s">
        <v>29</v>
      </c>
      <c r="B41" s="78">
        <v>159710.51</v>
      </c>
      <c r="C41" s="78">
        <v>40056.81</v>
      </c>
      <c r="D41" s="78">
        <v>93117.85</v>
      </c>
      <c r="E41" s="19">
        <f>'1QTR510'!H41</f>
        <v>91020.81</v>
      </c>
      <c r="F41" s="19">
        <f t="shared" si="0"/>
        <v>197670.28</v>
      </c>
      <c r="G41" s="78">
        <v>156332.97000000003</v>
      </c>
      <c r="H41" s="19">
        <f t="shared" si="1"/>
        <v>41337.309999999969</v>
      </c>
      <c r="I41" s="21">
        <f t="shared" si="2"/>
        <v>0.26441837572714166</v>
      </c>
      <c r="J41" s="1"/>
      <c r="K41" s="19">
        <f t="shared" si="3"/>
        <v>199767.32</v>
      </c>
      <c r="L41" s="78">
        <v>157588.39000000001</v>
      </c>
      <c r="M41" s="19">
        <f t="shared" si="4"/>
        <v>42178.929999999993</v>
      </c>
      <c r="N41" s="21">
        <f t="shared" si="5"/>
        <v>0.26765252186407884</v>
      </c>
      <c r="O41" s="53"/>
      <c r="P41" s="53"/>
      <c r="AD41" s="34"/>
      <c r="AE41" s="34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 t="s">
        <v>30</v>
      </c>
      <c r="B42" s="78">
        <v>156781.6</v>
      </c>
      <c r="C42" s="78">
        <v>39976.130000000005</v>
      </c>
      <c r="D42" s="78">
        <v>89065.24</v>
      </c>
      <c r="E42" s="19">
        <f>'1QTR510'!H42</f>
        <v>86901.74</v>
      </c>
      <c r="F42" s="19">
        <f t="shared" si="0"/>
        <v>194594.23</v>
      </c>
      <c r="G42" s="78">
        <v>4.5</v>
      </c>
      <c r="H42" s="19">
        <f t="shared" si="1"/>
        <v>194589.73</v>
      </c>
      <c r="I42" s="21">
        <f t="shared" si="2"/>
        <v>43242.162222222221</v>
      </c>
      <c r="J42" s="1"/>
      <c r="K42" s="19">
        <f t="shared" si="3"/>
        <v>196757.73</v>
      </c>
      <c r="L42" s="78">
        <v>4.5</v>
      </c>
      <c r="M42" s="19">
        <f t="shared" si="4"/>
        <v>196753.23</v>
      </c>
      <c r="N42" s="21">
        <f t="shared" si="5"/>
        <v>43722.94</v>
      </c>
      <c r="O42" s="53"/>
      <c r="P42" s="53"/>
      <c r="AD42" s="34"/>
      <c r="AE42" s="34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 t="s">
        <v>31</v>
      </c>
      <c r="B43" s="78">
        <v>349875.91000000003</v>
      </c>
      <c r="C43" s="78">
        <v>91533.81</v>
      </c>
      <c r="D43" s="78">
        <v>212173.06</v>
      </c>
      <c r="E43" s="19">
        <f>'1QTR510'!H43</f>
        <v>212534.27</v>
      </c>
      <c r="F43" s="19">
        <f t="shared" si="0"/>
        <v>441770.93000000005</v>
      </c>
      <c r="G43" s="78">
        <v>298667.64999999997</v>
      </c>
      <c r="H43" s="19">
        <f t="shared" si="1"/>
        <v>143103.28000000009</v>
      </c>
      <c r="I43" s="21">
        <f t="shared" si="2"/>
        <v>0.47913886890662605</v>
      </c>
      <c r="J43" s="1"/>
      <c r="K43" s="19">
        <f t="shared" si="3"/>
        <v>441409.72000000003</v>
      </c>
      <c r="L43" s="78">
        <v>301163.13999999996</v>
      </c>
      <c r="M43" s="19">
        <f t="shared" si="4"/>
        <v>140246.58000000007</v>
      </c>
      <c r="N43" s="21">
        <f t="shared" si="5"/>
        <v>0.4656830845899671</v>
      </c>
      <c r="O43" s="53"/>
      <c r="P43" s="53"/>
      <c r="AD43" s="34"/>
      <c r="AE43" s="34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 t="s">
        <v>32</v>
      </c>
      <c r="B44" s="78">
        <v>462775.17</v>
      </c>
      <c r="C44" s="78">
        <v>123806.84000000003</v>
      </c>
      <c r="D44" s="78">
        <v>271429.67</v>
      </c>
      <c r="E44" s="19">
        <f>'1QTR510'!H44</f>
        <v>265513.88</v>
      </c>
      <c r="F44" s="19">
        <f t="shared" ref="F44:F60" si="6">B44+C44-D44+E44</f>
        <v>580666.22</v>
      </c>
      <c r="G44" s="78">
        <v>452130</v>
      </c>
      <c r="H44" s="19">
        <f t="shared" ref="H44:H60" si="7">F44-G44</f>
        <v>128536.21999999997</v>
      </c>
      <c r="I44" s="21">
        <f t="shared" ref="I44:I60" si="8">IF(ISERR(+F44/G44-1)," ",+F44/G44-1)</f>
        <v>0.28429040320261856</v>
      </c>
      <c r="J44" s="1"/>
      <c r="K44" s="19">
        <f t="shared" ref="K44:K60" si="9">B44+C44</f>
        <v>586582.01</v>
      </c>
      <c r="L44" s="78">
        <v>459044.76</v>
      </c>
      <c r="M44" s="19">
        <f t="shared" ref="M44:M60" si="10">K44-L44</f>
        <v>127537.25</v>
      </c>
      <c r="N44" s="21">
        <f t="shared" ref="N44:N60" si="11">IF(ISERR(+K44/L44-1)," ",+K44/L44-1)</f>
        <v>0.27783183931780431</v>
      </c>
      <c r="O44" s="53"/>
      <c r="P44" s="53"/>
      <c r="AD44" s="34"/>
      <c r="AE44" s="34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 t="s">
        <v>33</v>
      </c>
      <c r="B45" s="78">
        <v>0</v>
      </c>
      <c r="C45" s="78">
        <v>0</v>
      </c>
      <c r="D45" s="78">
        <v>0</v>
      </c>
      <c r="E45" s="19">
        <f>'1QTR510'!H45</f>
        <v>0</v>
      </c>
      <c r="F45" s="19">
        <f t="shared" si="6"/>
        <v>0</v>
      </c>
      <c r="G45" s="78">
        <v>0</v>
      </c>
      <c r="H45" s="19">
        <f t="shared" si="7"/>
        <v>0</v>
      </c>
      <c r="I45" s="21" t="str">
        <f t="shared" si="8"/>
        <v xml:space="preserve"> </v>
      </c>
      <c r="J45" s="1"/>
      <c r="K45" s="19">
        <f t="shared" si="9"/>
        <v>0</v>
      </c>
      <c r="L45" s="78">
        <v>0</v>
      </c>
      <c r="M45" s="19">
        <f t="shared" si="10"/>
        <v>0</v>
      </c>
      <c r="N45" s="21" t="str">
        <f t="shared" si="11"/>
        <v xml:space="preserve"> </v>
      </c>
      <c r="O45" s="53"/>
      <c r="P45" s="53"/>
      <c r="AD45" s="34"/>
      <c r="AE45" s="34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 t="s">
        <v>34</v>
      </c>
      <c r="B46" s="78">
        <v>1147355.76</v>
      </c>
      <c r="C46" s="78">
        <v>320172.29000000027</v>
      </c>
      <c r="D46" s="78">
        <v>717809.99</v>
      </c>
      <c r="E46" s="19">
        <f>'1QTR510'!H46</f>
        <v>703848.74</v>
      </c>
      <c r="F46" s="19">
        <f t="shared" si="6"/>
        <v>1453566.8000000003</v>
      </c>
      <c r="G46" s="78">
        <v>1330799.18</v>
      </c>
      <c r="H46" s="19">
        <f t="shared" si="7"/>
        <v>122767.62000000034</v>
      </c>
      <c r="I46" s="21">
        <f t="shared" si="8"/>
        <v>9.2251048726976537E-2</v>
      </c>
      <c r="J46" s="1"/>
      <c r="K46" s="19">
        <f t="shared" si="9"/>
        <v>1467528.0500000003</v>
      </c>
      <c r="L46" s="78">
        <v>1341761.8999999999</v>
      </c>
      <c r="M46" s="19">
        <f t="shared" si="10"/>
        <v>125766.15000000037</v>
      </c>
      <c r="N46" s="21">
        <f t="shared" si="11"/>
        <v>9.3732092109636067E-2</v>
      </c>
      <c r="O46" s="53"/>
      <c r="P46" s="53"/>
      <c r="AD46" s="34"/>
      <c r="AE46" s="34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 t="s">
        <v>35</v>
      </c>
      <c r="B47" s="78">
        <v>0</v>
      </c>
      <c r="C47" s="78">
        <v>0</v>
      </c>
      <c r="D47" s="78">
        <v>0</v>
      </c>
      <c r="E47" s="19">
        <f>'1QTR510'!H47</f>
        <v>0</v>
      </c>
      <c r="F47" s="19">
        <f t="shared" si="6"/>
        <v>0</v>
      </c>
      <c r="G47" s="78">
        <v>0</v>
      </c>
      <c r="H47" s="19">
        <f t="shared" si="7"/>
        <v>0</v>
      </c>
      <c r="I47" s="21" t="str">
        <f t="shared" si="8"/>
        <v xml:space="preserve"> </v>
      </c>
      <c r="J47" s="1"/>
      <c r="K47" s="19">
        <f t="shared" si="9"/>
        <v>0</v>
      </c>
      <c r="L47" s="78">
        <v>0</v>
      </c>
      <c r="M47" s="19">
        <f t="shared" si="10"/>
        <v>0</v>
      </c>
      <c r="N47" s="21" t="str">
        <f t="shared" si="11"/>
        <v xml:space="preserve"> </v>
      </c>
      <c r="O47" s="53"/>
      <c r="P47" s="53"/>
      <c r="AD47" s="34"/>
      <c r="AE47" s="34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 t="s">
        <v>36</v>
      </c>
      <c r="B48" s="78">
        <v>27060.69</v>
      </c>
      <c r="C48" s="78">
        <v>7006.0399999999972</v>
      </c>
      <c r="D48" s="78">
        <v>16766.48</v>
      </c>
      <c r="E48" s="19">
        <f>'1QTR510'!H48</f>
        <v>16359.2</v>
      </c>
      <c r="F48" s="19">
        <f t="shared" si="6"/>
        <v>33659.449999999997</v>
      </c>
      <c r="G48" s="78">
        <v>30016.21</v>
      </c>
      <c r="H48" s="19">
        <f t="shared" si="7"/>
        <v>3643.239999999998</v>
      </c>
      <c r="I48" s="21">
        <f t="shared" si="8"/>
        <v>0.1213757499697663</v>
      </c>
      <c r="J48" s="1"/>
      <c r="K48" s="19">
        <f t="shared" si="9"/>
        <v>34066.729999999996</v>
      </c>
      <c r="L48" s="78">
        <v>30614.559999999998</v>
      </c>
      <c r="M48" s="19">
        <f t="shared" si="10"/>
        <v>3452.1699999999983</v>
      </c>
      <c r="N48" s="21">
        <f t="shared" si="11"/>
        <v>0.11276235882534325</v>
      </c>
      <c r="O48" s="53"/>
      <c r="P48" s="53"/>
      <c r="AD48" s="34"/>
      <c r="AE48" s="34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 t="s">
        <v>37</v>
      </c>
      <c r="B49" s="78">
        <v>0</v>
      </c>
      <c r="C49" s="78">
        <v>0</v>
      </c>
      <c r="D49" s="78">
        <v>0</v>
      </c>
      <c r="E49" s="19">
        <f>'1QTR510'!H49</f>
        <v>0</v>
      </c>
      <c r="F49" s="19">
        <f t="shared" si="6"/>
        <v>0</v>
      </c>
      <c r="G49" s="78">
        <v>0</v>
      </c>
      <c r="H49" s="19">
        <f t="shared" si="7"/>
        <v>0</v>
      </c>
      <c r="I49" s="21" t="str">
        <f t="shared" si="8"/>
        <v xml:space="preserve"> </v>
      </c>
      <c r="J49" s="1"/>
      <c r="K49" s="19">
        <f t="shared" si="9"/>
        <v>0</v>
      </c>
      <c r="L49" s="78">
        <v>0</v>
      </c>
      <c r="M49" s="19">
        <f t="shared" si="10"/>
        <v>0</v>
      </c>
      <c r="N49" s="21" t="str">
        <f t="shared" si="11"/>
        <v xml:space="preserve"> </v>
      </c>
      <c r="O49" s="53"/>
      <c r="P49" s="53"/>
      <c r="AD49" s="34"/>
      <c r="AE49" s="34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 t="s">
        <v>38</v>
      </c>
      <c r="B50" s="78">
        <v>666194.35</v>
      </c>
      <c r="C50" s="78">
        <v>171706.40000000002</v>
      </c>
      <c r="D50" s="78">
        <v>398689.38</v>
      </c>
      <c r="E50" s="19">
        <f>'1QTR510'!H50</f>
        <v>388927.97</v>
      </c>
      <c r="F50" s="19">
        <f t="shared" si="6"/>
        <v>828139.34</v>
      </c>
      <c r="G50" s="78">
        <v>705662.72</v>
      </c>
      <c r="H50" s="19">
        <f t="shared" si="7"/>
        <v>122476.62</v>
      </c>
      <c r="I50" s="21">
        <f t="shared" si="8"/>
        <v>0.17356254840839536</v>
      </c>
      <c r="J50" s="1"/>
      <c r="K50" s="19">
        <f t="shared" si="9"/>
        <v>837900.75</v>
      </c>
      <c r="L50" s="78">
        <v>708012.89</v>
      </c>
      <c r="M50" s="19">
        <f t="shared" si="10"/>
        <v>129887.85999999999</v>
      </c>
      <c r="N50" s="21">
        <f t="shared" si="11"/>
        <v>0.18345408937399421</v>
      </c>
      <c r="O50" s="53"/>
      <c r="P50" s="53"/>
      <c r="AD50" s="34"/>
      <c r="AE50" s="34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 t="s">
        <v>39</v>
      </c>
      <c r="B51" s="78">
        <v>0</v>
      </c>
      <c r="C51" s="78">
        <v>0</v>
      </c>
      <c r="D51" s="78">
        <v>0</v>
      </c>
      <c r="E51" s="19">
        <f>'1QTR510'!H51</f>
        <v>0</v>
      </c>
      <c r="F51" s="19">
        <f t="shared" si="6"/>
        <v>0</v>
      </c>
      <c r="G51" s="78">
        <v>0</v>
      </c>
      <c r="H51" s="19">
        <f t="shared" si="7"/>
        <v>0</v>
      </c>
      <c r="I51" s="21" t="str">
        <f t="shared" si="8"/>
        <v xml:space="preserve"> </v>
      </c>
      <c r="J51" s="1"/>
      <c r="K51" s="19">
        <f t="shared" si="9"/>
        <v>0</v>
      </c>
      <c r="L51" s="78">
        <v>0</v>
      </c>
      <c r="M51" s="19">
        <f t="shared" si="10"/>
        <v>0</v>
      </c>
      <c r="N51" s="21" t="str">
        <f t="shared" si="11"/>
        <v xml:space="preserve"> </v>
      </c>
      <c r="O51" s="53"/>
      <c r="P51" s="53"/>
      <c r="AD51" s="34"/>
      <c r="AE51" s="34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 t="s">
        <v>40</v>
      </c>
      <c r="B52" s="78">
        <v>61670.179999999993</v>
      </c>
      <c r="C52" s="78">
        <v>15223.950000000012</v>
      </c>
      <c r="D52" s="78">
        <v>32540.05</v>
      </c>
      <c r="E52" s="19">
        <f>'1QTR510'!H52</f>
        <v>31857.25</v>
      </c>
      <c r="F52" s="19">
        <f t="shared" si="6"/>
        <v>76211.33</v>
      </c>
      <c r="G52" s="78">
        <v>58769.010000000009</v>
      </c>
      <c r="H52" s="19">
        <f t="shared" si="7"/>
        <v>17442.319999999992</v>
      </c>
      <c r="I52" s="21">
        <f t="shared" si="8"/>
        <v>0.29679451806317636</v>
      </c>
      <c r="J52" s="1"/>
      <c r="K52" s="19">
        <f t="shared" si="9"/>
        <v>76894.13</v>
      </c>
      <c r="L52" s="78">
        <v>59788.3</v>
      </c>
      <c r="M52" s="19">
        <f t="shared" si="10"/>
        <v>17105.830000000002</v>
      </c>
      <c r="N52" s="21">
        <f t="shared" si="11"/>
        <v>0.28610664628363747</v>
      </c>
      <c r="O52" s="53"/>
      <c r="P52" s="53"/>
      <c r="AD52" s="34"/>
      <c r="AE52" s="34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 t="s">
        <v>41</v>
      </c>
      <c r="B53" s="78">
        <v>943329.83000000007</v>
      </c>
      <c r="C53" s="78">
        <v>242058.37000000011</v>
      </c>
      <c r="D53" s="78">
        <v>519205.89</v>
      </c>
      <c r="E53" s="19">
        <f>'1QTR510'!H53</f>
        <v>508454.58</v>
      </c>
      <c r="F53" s="19">
        <f t="shared" si="6"/>
        <v>1174636.8900000001</v>
      </c>
      <c r="G53" s="78">
        <v>975961.27</v>
      </c>
      <c r="H53" s="19">
        <f t="shared" si="7"/>
        <v>198675.62000000011</v>
      </c>
      <c r="I53" s="21">
        <f t="shared" si="8"/>
        <v>0.20356916417390214</v>
      </c>
      <c r="J53" s="1"/>
      <c r="K53" s="19">
        <f t="shared" si="9"/>
        <v>1185388.2000000002</v>
      </c>
      <c r="L53" s="78">
        <v>984066.99</v>
      </c>
      <c r="M53" s="19">
        <f t="shared" si="10"/>
        <v>201321.2100000002</v>
      </c>
      <c r="N53" s="21">
        <f t="shared" si="11"/>
        <v>0.20458079789872863</v>
      </c>
      <c r="O53" s="53"/>
      <c r="P53" s="53"/>
      <c r="AD53" s="34"/>
      <c r="AE53" s="34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 t="s">
        <v>42</v>
      </c>
      <c r="B54" s="78">
        <v>0</v>
      </c>
      <c r="C54" s="78">
        <v>0</v>
      </c>
      <c r="D54" s="78">
        <v>0</v>
      </c>
      <c r="E54" s="19">
        <f>'1QTR510'!H54</f>
        <v>0</v>
      </c>
      <c r="F54" s="19">
        <f t="shared" si="6"/>
        <v>0</v>
      </c>
      <c r="G54" s="78">
        <v>0</v>
      </c>
      <c r="H54" s="19">
        <f t="shared" si="7"/>
        <v>0</v>
      </c>
      <c r="I54" s="21" t="str">
        <f t="shared" si="8"/>
        <v xml:space="preserve"> </v>
      </c>
      <c r="J54" s="1"/>
      <c r="K54" s="19">
        <f t="shared" si="9"/>
        <v>0</v>
      </c>
      <c r="L54" s="78">
        <v>0</v>
      </c>
      <c r="M54" s="19">
        <f t="shared" si="10"/>
        <v>0</v>
      </c>
      <c r="N54" s="21" t="str">
        <f t="shared" si="11"/>
        <v xml:space="preserve"> </v>
      </c>
      <c r="O54" s="53"/>
      <c r="P54" s="53"/>
      <c r="AD54" s="34"/>
      <c r="AE54" s="34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 t="s">
        <v>43</v>
      </c>
      <c r="B55" s="78">
        <v>0</v>
      </c>
      <c r="C55" s="78">
        <v>1.1399999999999999</v>
      </c>
      <c r="D55" s="78">
        <v>0</v>
      </c>
      <c r="E55" s="19">
        <f>'1QTR510'!H55</f>
        <v>0</v>
      </c>
      <c r="F55" s="19">
        <f t="shared" si="6"/>
        <v>1.1399999999999999</v>
      </c>
      <c r="G55" s="78">
        <v>0.56999999999999995</v>
      </c>
      <c r="H55" s="19">
        <f t="shared" si="7"/>
        <v>0.56999999999999995</v>
      </c>
      <c r="I55" s="21">
        <f t="shared" si="8"/>
        <v>1</v>
      </c>
      <c r="J55" s="1"/>
      <c r="K55" s="19">
        <f t="shared" si="9"/>
        <v>1.1399999999999999</v>
      </c>
      <c r="L55" s="78">
        <v>0.56999999999999995</v>
      </c>
      <c r="M55" s="19">
        <f t="shared" si="10"/>
        <v>0.56999999999999995</v>
      </c>
      <c r="N55" s="21">
        <f t="shared" si="11"/>
        <v>1</v>
      </c>
      <c r="O55" s="53"/>
      <c r="P55" s="53"/>
      <c r="AD55" s="34"/>
      <c r="AE55" s="34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 t="s">
        <v>44</v>
      </c>
      <c r="B56" s="78">
        <v>0</v>
      </c>
      <c r="C56" s="78">
        <v>0</v>
      </c>
      <c r="D56" s="78">
        <v>0</v>
      </c>
      <c r="E56" s="19">
        <f>'1QTR510'!H56</f>
        <v>0</v>
      </c>
      <c r="F56" s="19">
        <f t="shared" si="6"/>
        <v>0</v>
      </c>
      <c r="G56" s="78">
        <v>0</v>
      </c>
      <c r="H56" s="19">
        <f t="shared" si="7"/>
        <v>0</v>
      </c>
      <c r="I56" s="21" t="str">
        <f t="shared" si="8"/>
        <v xml:space="preserve"> </v>
      </c>
      <c r="J56" s="1"/>
      <c r="K56" s="19">
        <f t="shared" si="9"/>
        <v>0</v>
      </c>
      <c r="L56" s="78">
        <v>0</v>
      </c>
      <c r="M56" s="19">
        <f t="shared" si="10"/>
        <v>0</v>
      </c>
      <c r="N56" s="21" t="str">
        <f t="shared" si="11"/>
        <v xml:space="preserve"> </v>
      </c>
      <c r="O56" s="53"/>
      <c r="P56" s="53"/>
      <c r="AD56" s="34"/>
      <c r="AE56" s="34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 t="s">
        <v>45</v>
      </c>
      <c r="B57" s="78">
        <v>838481.64</v>
      </c>
      <c r="C57" s="78">
        <v>230987.15000000002</v>
      </c>
      <c r="D57" s="78">
        <v>520000</v>
      </c>
      <c r="E57" s="19">
        <f>'1QTR510'!H57</f>
        <v>508634.95</v>
      </c>
      <c r="F57" s="19">
        <f t="shared" si="6"/>
        <v>1058103.74</v>
      </c>
      <c r="G57" s="78">
        <v>961197.31999999983</v>
      </c>
      <c r="H57" s="19">
        <f t="shared" si="7"/>
        <v>96906.420000000158</v>
      </c>
      <c r="I57" s="21">
        <f t="shared" si="8"/>
        <v>0.10081844589412725</v>
      </c>
      <c r="J57" s="1"/>
      <c r="K57" s="19">
        <f t="shared" si="9"/>
        <v>1069468.79</v>
      </c>
      <c r="L57" s="78">
        <v>962606.83</v>
      </c>
      <c r="M57" s="19">
        <f t="shared" si="10"/>
        <v>106861.96000000008</v>
      </c>
      <c r="N57" s="21">
        <f t="shared" si="11"/>
        <v>0.11101309139890492</v>
      </c>
      <c r="O57" s="53"/>
      <c r="P57" s="53"/>
      <c r="AD57" s="34"/>
      <c r="AE57" s="34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 t="s">
        <v>46</v>
      </c>
      <c r="B58" s="78">
        <v>3238151.87</v>
      </c>
      <c r="C58" s="78">
        <v>898102.71</v>
      </c>
      <c r="D58" s="78">
        <v>1955246.28</v>
      </c>
      <c r="E58" s="19">
        <f>'1QTR510'!H58</f>
        <v>1923515.41</v>
      </c>
      <c r="F58" s="19">
        <f t="shared" si="6"/>
        <v>4104523.71</v>
      </c>
      <c r="G58" s="78">
        <v>3885577.0300000003</v>
      </c>
      <c r="H58" s="19">
        <f t="shared" si="7"/>
        <v>218946.6799999997</v>
      </c>
      <c r="I58" s="21">
        <f t="shared" si="8"/>
        <v>5.6348562468210739E-2</v>
      </c>
      <c r="J58" s="1"/>
      <c r="K58" s="19">
        <f t="shared" si="9"/>
        <v>4136254.58</v>
      </c>
      <c r="L58" s="78">
        <v>3931014.6100000003</v>
      </c>
      <c r="M58" s="19">
        <f t="shared" si="10"/>
        <v>205239.96999999974</v>
      </c>
      <c r="N58" s="21">
        <f t="shared" si="11"/>
        <v>5.2210431749069475E-2</v>
      </c>
      <c r="O58" s="53"/>
      <c r="P58" s="53"/>
      <c r="AD58" s="34"/>
      <c r="AE58" s="34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 t="s">
        <v>47</v>
      </c>
      <c r="B59" s="78">
        <v>5021486.28</v>
      </c>
      <c r="C59" s="78">
        <v>1389679.9800000004</v>
      </c>
      <c r="D59" s="78">
        <v>2977528.77</v>
      </c>
      <c r="E59" s="19">
        <f>'1QTR510'!H59</f>
        <v>2925596.35</v>
      </c>
      <c r="F59" s="19">
        <f t="shared" si="6"/>
        <v>6359233.8400000008</v>
      </c>
      <c r="G59" s="78">
        <v>5358809.2399999993</v>
      </c>
      <c r="H59" s="19">
        <f t="shared" si="7"/>
        <v>1000424.6000000015</v>
      </c>
      <c r="I59" s="21">
        <f t="shared" si="8"/>
        <v>0.18668785455777881</v>
      </c>
      <c r="J59" s="1"/>
      <c r="K59" s="19">
        <f t="shared" si="9"/>
        <v>6411166.2600000007</v>
      </c>
      <c r="L59" s="78">
        <v>5424561.7799999993</v>
      </c>
      <c r="M59" s="19">
        <f t="shared" si="10"/>
        <v>986604.48000000138</v>
      </c>
      <c r="N59" s="21">
        <f t="shared" si="11"/>
        <v>0.18187726861873843</v>
      </c>
      <c r="O59" s="53"/>
      <c r="P59" s="53"/>
      <c r="AD59" s="34"/>
      <c r="AE59" s="34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 t="s">
        <v>48</v>
      </c>
      <c r="B60" s="78">
        <v>2510728.9500000002</v>
      </c>
      <c r="C60" s="78">
        <v>696702.1799999997</v>
      </c>
      <c r="D60" s="78">
        <v>1488764.39</v>
      </c>
      <c r="E60" s="19">
        <f>'1QTR510'!H60</f>
        <v>1462798.17</v>
      </c>
      <c r="F60" s="19">
        <f t="shared" si="6"/>
        <v>3181464.91</v>
      </c>
      <c r="G60" s="78">
        <v>2681824.0499999998</v>
      </c>
      <c r="H60" s="19">
        <f t="shared" si="7"/>
        <v>499640.86000000034</v>
      </c>
      <c r="I60" s="21">
        <f t="shared" si="8"/>
        <v>0.18630635369236859</v>
      </c>
      <c r="J60" s="1"/>
      <c r="K60" s="19">
        <f t="shared" si="9"/>
        <v>3207431.13</v>
      </c>
      <c r="L60" s="78">
        <v>2714700.38</v>
      </c>
      <c r="M60" s="19">
        <f t="shared" si="10"/>
        <v>492730.75</v>
      </c>
      <c r="N60" s="21">
        <f t="shared" si="11"/>
        <v>0.18150465282654871</v>
      </c>
      <c r="O60" s="53"/>
      <c r="P60" s="53"/>
      <c r="AD60" s="34"/>
      <c r="AE60" s="34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6" t="s">
        <v>49</v>
      </c>
      <c r="B61" s="78" t="s">
        <v>128</v>
      </c>
      <c r="C61" s="78" t="s">
        <v>123</v>
      </c>
      <c r="D61" s="78" t="s">
        <v>123</v>
      </c>
      <c r="E61" s="19" t="s">
        <v>123</v>
      </c>
      <c r="F61" s="19" t="s">
        <v>128</v>
      </c>
      <c r="G61" s="78" t="s">
        <v>128</v>
      </c>
      <c r="H61" s="19" t="s">
        <v>128</v>
      </c>
      <c r="I61" s="21"/>
      <c r="J61" s="1"/>
      <c r="K61" s="19" t="s">
        <v>128</v>
      </c>
      <c r="L61" s="78" t="s">
        <v>128</v>
      </c>
      <c r="M61" s="19" t="s">
        <v>128</v>
      </c>
      <c r="N61" s="21"/>
      <c r="O61" s="53"/>
      <c r="P61" s="53"/>
      <c r="AD61" s="34"/>
      <c r="AE61" s="34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 t="s">
        <v>50</v>
      </c>
      <c r="B62" s="78">
        <v>21279528.789999999</v>
      </c>
      <c r="C62" s="78">
        <v>7921848.3300000019</v>
      </c>
      <c r="D62" s="78">
        <v>12627219.16</v>
      </c>
      <c r="E62" s="19">
        <f>'1QTR510'!H62</f>
        <v>12429294.699999999</v>
      </c>
      <c r="F62" s="19">
        <f t="shared" ref="F62:F93" si="12">B62+C62-D62+E62</f>
        <v>29003452.66</v>
      </c>
      <c r="G62" s="78">
        <v>23041256.020000003</v>
      </c>
      <c r="H62" s="19">
        <f t="shared" ref="H62:H93" si="13">F62-G62</f>
        <v>5962196.6399999969</v>
      </c>
      <c r="I62" s="21">
        <f t="shared" ref="I62:I108" si="14">IF(ISERR(+F62/G62-1)," ",+F62/G62-1)</f>
        <v>0.25876178949727224</v>
      </c>
      <c r="J62" s="1"/>
      <c r="K62" s="19">
        <f t="shared" ref="K62:K93" si="15">B62+C62</f>
        <v>29201377.120000001</v>
      </c>
      <c r="L62" s="78">
        <v>23269815.170000002</v>
      </c>
      <c r="M62" s="19">
        <f t="shared" ref="M62:M93" si="16">K62-L62</f>
        <v>5931561.9499999993</v>
      </c>
      <c r="N62" s="21">
        <f t="shared" ref="N62:N109" si="17">IF(ISERR(+K62/L62-1)," ",+K62/L62-1)</f>
        <v>0.25490369848949679</v>
      </c>
      <c r="O62" s="53"/>
      <c r="P62" s="53"/>
      <c r="AD62" s="34"/>
      <c r="AE62" s="34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 t="s">
        <v>51</v>
      </c>
      <c r="B63" s="78">
        <v>1871124.98</v>
      </c>
      <c r="C63" s="78">
        <v>531164.16000000015</v>
      </c>
      <c r="D63" s="78">
        <v>1099228.3799999999</v>
      </c>
      <c r="E63" s="19">
        <f>'1QTR510'!H63</f>
        <v>1073950.67</v>
      </c>
      <c r="F63" s="19">
        <f t="shared" si="12"/>
        <v>2377011.4300000002</v>
      </c>
      <c r="G63" s="78">
        <v>1861157.95</v>
      </c>
      <c r="H63" s="19">
        <f t="shared" si="13"/>
        <v>515853.48000000021</v>
      </c>
      <c r="I63" s="21">
        <f t="shared" si="14"/>
        <v>0.27716802864582246</v>
      </c>
      <c r="J63" s="1"/>
      <c r="K63" s="19">
        <f t="shared" si="15"/>
        <v>2402289.14</v>
      </c>
      <c r="L63" s="78">
        <v>1868771.17</v>
      </c>
      <c r="M63" s="19">
        <f t="shared" si="16"/>
        <v>533517.9700000002</v>
      </c>
      <c r="N63" s="21">
        <f t="shared" si="17"/>
        <v>0.28549133171826502</v>
      </c>
      <c r="O63" s="53"/>
      <c r="P63" s="53"/>
      <c r="AD63" s="34"/>
      <c r="AE63" s="34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 t="s">
        <v>52</v>
      </c>
      <c r="B64" s="78">
        <v>11394514.199999999</v>
      </c>
      <c r="C64" s="78">
        <v>3023309.3800000008</v>
      </c>
      <c r="D64" s="78">
        <v>6790201.9100000001</v>
      </c>
      <c r="E64" s="19">
        <f>'1QTR510'!H64</f>
        <v>6663948.1799999997</v>
      </c>
      <c r="F64" s="19">
        <f t="shared" si="12"/>
        <v>14291569.85</v>
      </c>
      <c r="G64" s="78">
        <v>11781485.460000001</v>
      </c>
      <c r="H64" s="19">
        <f t="shared" si="13"/>
        <v>2510084.3899999987</v>
      </c>
      <c r="I64" s="21">
        <f t="shared" si="14"/>
        <v>0.21305330287272617</v>
      </c>
      <c r="J64" s="1"/>
      <c r="K64" s="19">
        <f t="shared" si="15"/>
        <v>14417823.58</v>
      </c>
      <c r="L64" s="78">
        <v>11809968.640000001</v>
      </c>
      <c r="M64" s="19">
        <f t="shared" si="16"/>
        <v>2607854.9399999995</v>
      </c>
      <c r="N64" s="21">
        <f t="shared" si="17"/>
        <v>0.2208181087938943</v>
      </c>
      <c r="O64" s="53"/>
      <c r="P64" s="53"/>
      <c r="AD64" s="34"/>
      <c r="AE64" s="34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 t="s">
        <v>53</v>
      </c>
      <c r="B65" s="78">
        <v>3231983.27</v>
      </c>
      <c r="C65" s="78">
        <v>976158.23999999976</v>
      </c>
      <c r="D65" s="78">
        <v>1894668.83</v>
      </c>
      <c r="E65" s="19">
        <f>'1QTR510'!H65</f>
        <v>1859596.97</v>
      </c>
      <c r="F65" s="19">
        <f t="shared" si="12"/>
        <v>4173069.6499999994</v>
      </c>
      <c r="G65" s="78">
        <v>3089924.8900000006</v>
      </c>
      <c r="H65" s="19">
        <f t="shared" si="13"/>
        <v>1083144.7599999988</v>
      </c>
      <c r="I65" s="21">
        <f t="shared" si="14"/>
        <v>0.35054080554042155</v>
      </c>
      <c r="J65" s="1"/>
      <c r="K65" s="19">
        <f t="shared" si="15"/>
        <v>4208141.51</v>
      </c>
      <c r="L65" s="78">
        <v>3121122.6500000004</v>
      </c>
      <c r="M65" s="19">
        <f t="shared" si="16"/>
        <v>1087018.8599999994</v>
      </c>
      <c r="N65" s="21">
        <f t="shared" si="17"/>
        <v>0.34827816202608997</v>
      </c>
      <c r="O65" s="53"/>
      <c r="P65" s="53"/>
      <c r="AD65" s="34"/>
      <c r="AE65" s="34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 t="s">
        <v>54</v>
      </c>
      <c r="B66" s="78">
        <v>3201119.5199999996</v>
      </c>
      <c r="C66" s="78">
        <v>977609.58000000007</v>
      </c>
      <c r="D66" s="78">
        <v>1945680.83</v>
      </c>
      <c r="E66" s="19">
        <f>'1QTR510'!H66</f>
        <v>1907670.27</v>
      </c>
      <c r="F66" s="19">
        <f t="shared" si="12"/>
        <v>4140718.5399999996</v>
      </c>
      <c r="G66" s="78">
        <v>3511252.2199999997</v>
      </c>
      <c r="H66" s="19">
        <f t="shared" si="13"/>
        <v>629466.31999999983</v>
      </c>
      <c r="I66" s="21">
        <f t="shared" si="14"/>
        <v>0.17927117750601229</v>
      </c>
      <c r="J66" s="1"/>
      <c r="K66" s="19">
        <f t="shared" si="15"/>
        <v>4178729.0999999996</v>
      </c>
      <c r="L66" s="78">
        <v>3528021.0999999996</v>
      </c>
      <c r="M66" s="19">
        <f t="shared" si="16"/>
        <v>650708</v>
      </c>
      <c r="N66" s="21">
        <f t="shared" si="17"/>
        <v>0.18443993999922514</v>
      </c>
      <c r="O66" s="53"/>
      <c r="P66" s="53"/>
      <c r="AD66" s="34"/>
      <c r="AE66" s="34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 t="s">
        <v>55</v>
      </c>
      <c r="B67" s="78">
        <v>6041250.29</v>
      </c>
      <c r="C67" s="78">
        <v>1611935.2999999998</v>
      </c>
      <c r="D67" s="78">
        <v>3441097.23</v>
      </c>
      <c r="E67" s="19">
        <f>'1QTR510'!H67</f>
        <v>3352318.99</v>
      </c>
      <c r="F67" s="19">
        <f t="shared" si="12"/>
        <v>7564407.3499999996</v>
      </c>
      <c r="G67" s="78">
        <v>5888827.169999999</v>
      </c>
      <c r="H67" s="19">
        <f t="shared" si="13"/>
        <v>1675580.1800000006</v>
      </c>
      <c r="I67" s="21">
        <f t="shared" si="14"/>
        <v>0.28453546548896269</v>
      </c>
      <c r="J67" s="1"/>
      <c r="K67" s="19">
        <f t="shared" si="15"/>
        <v>7653185.5899999999</v>
      </c>
      <c r="L67" s="78">
        <v>5912059.209999999</v>
      </c>
      <c r="M67" s="19">
        <f t="shared" si="16"/>
        <v>1741126.3800000008</v>
      </c>
      <c r="N67" s="21">
        <f t="shared" si="17"/>
        <v>0.2945042189453988</v>
      </c>
      <c r="O67" s="53"/>
      <c r="P67" s="53"/>
      <c r="AD67" s="34"/>
      <c r="AE67" s="34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 t="s">
        <v>56</v>
      </c>
      <c r="B68" s="78">
        <v>4977280.28</v>
      </c>
      <c r="C68" s="78">
        <v>1322426.5100000007</v>
      </c>
      <c r="D68" s="78">
        <v>2960398.18</v>
      </c>
      <c r="E68" s="19">
        <f>'1QTR510'!H68</f>
        <v>2906448.61</v>
      </c>
      <c r="F68" s="19">
        <f t="shared" si="12"/>
        <v>6245757.2200000007</v>
      </c>
      <c r="G68" s="78">
        <v>4934515.66</v>
      </c>
      <c r="H68" s="19">
        <f t="shared" si="13"/>
        <v>1311241.5600000005</v>
      </c>
      <c r="I68" s="21">
        <f t="shared" si="14"/>
        <v>0.26572852339473596</v>
      </c>
      <c r="J68" s="1"/>
      <c r="K68" s="19">
        <f t="shared" si="15"/>
        <v>6299706.790000001</v>
      </c>
      <c r="L68" s="78">
        <v>4972132.84</v>
      </c>
      <c r="M68" s="19">
        <f t="shared" si="16"/>
        <v>1327573.9500000011</v>
      </c>
      <c r="N68" s="21">
        <f t="shared" si="17"/>
        <v>0.26700291257705033</v>
      </c>
      <c r="O68" s="53"/>
      <c r="P68" s="53"/>
      <c r="AD68" s="34"/>
      <c r="AE68" s="34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 t="s">
        <v>57</v>
      </c>
      <c r="B69" s="78">
        <v>2092343.52</v>
      </c>
      <c r="C69" s="78">
        <v>579695.37000000011</v>
      </c>
      <c r="D69" s="78">
        <v>1230914.81</v>
      </c>
      <c r="E69" s="19">
        <f>'1QTR510'!H69</f>
        <v>1200351.21</v>
      </c>
      <c r="F69" s="19">
        <f t="shared" si="12"/>
        <v>2641475.29</v>
      </c>
      <c r="G69" s="78">
        <v>2153756.7800000003</v>
      </c>
      <c r="H69" s="19">
        <f t="shared" si="13"/>
        <v>487718.50999999978</v>
      </c>
      <c r="I69" s="21">
        <f t="shared" si="14"/>
        <v>0.22645013333399677</v>
      </c>
      <c r="J69" s="1"/>
      <c r="K69" s="19">
        <f t="shared" si="15"/>
        <v>2672038.89</v>
      </c>
      <c r="L69" s="78">
        <v>2152180.83</v>
      </c>
      <c r="M69" s="19">
        <f t="shared" si="16"/>
        <v>519858.06000000006</v>
      </c>
      <c r="N69" s="21">
        <f t="shared" si="17"/>
        <v>0.24154943337173029</v>
      </c>
      <c r="O69" s="53"/>
      <c r="P69" s="53"/>
      <c r="AD69" s="34"/>
      <c r="AE69" s="34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 t="s">
        <v>58</v>
      </c>
      <c r="B70" s="78">
        <v>4762799.01</v>
      </c>
      <c r="C70" s="78">
        <v>1260430.830000001</v>
      </c>
      <c r="D70" s="78">
        <v>2800875.24</v>
      </c>
      <c r="E70" s="19">
        <f>'1QTR510'!H70</f>
        <v>2747302.56</v>
      </c>
      <c r="F70" s="19">
        <f t="shared" si="12"/>
        <v>5969657.1600000001</v>
      </c>
      <c r="G70" s="78">
        <v>4780346.959999999</v>
      </c>
      <c r="H70" s="19">
        <f t="shared" si="13"/>
        <v>1189310.2000000011</v>
      </c>
      <c r="I70" s="21">
        <f t="shared" si="14"/>
        <v>0.24879160654062682</v>
      </c>
      <c r="J70" s="1"/>
      <c r="K70" s="19">
        <f t="shared" si="15"/>
        <v>6023229.8400000008</v>
      </c>
      <c r="L70" s="78">
        <v>4800462.0499999989</v>
      </c>
      <c r="M70" s="19">
        <f t="shared" si="16"/>
        <v>1222767.7900000019</v>
      </c>
      <c r="N70" s="21">
        <f t="shared" si="17"/>
        <v>0.25471877024837686</v>
      </c>
      <c r="O70" s="53"/>
      <c r="P70" s="53"/>
      <c r="AD70" s="34"/>
      <c r="AE70" s="34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 t="s">
        <v>59</v>
      </c>
      <c r="B71" s="78">
        <v>3758383.7</v>
      </c>
      <c r="C71" s="78">
        <v>985498.66999999899</v>
      </c>
      <c r="D71" s="78">
        <v>2184951.3199999998</v>
      </c>
      <c r="E71" s="19">
        <f>'1QTR510'!H71</f>
        <v>2139056.19</v>
      </c>
      <c r="F71" s="19">
        <f t="shared" si="12"/>
        <v>4697987.2399999993</v>
      </c>
      <c r="G71" s="78">
        <v>3624632.1400000006</v>
      </c>
      <c r="H71" s="19">
        <f t="shared" si="13"/>
        <v>1073355.0999999987</v>
      </c>
      <c r="I71" s="21">
        <f t="shared" si="14"/>
        <v>0.29612800928261884</v>
      </c>
      <c r="J71" s="1"/>
      <c r="K71" s="19">
        <f t="shared" si="15"/>
        <v>4743882.3699999992</v>
      </c>
      <c r="L71" s="78">
        <v>3603967.6800000006</v>
      </c>
      <c r="M71" s="19">
        <f t="shared" si="16"/>
        <v>1139914.6899999985</v>
      </c>
      <c r="N71" s="21">
        <f t="shared" si="17"/>
        <v>0.31629437087515688</v>
      </c>
      <c r="O71" s="53"/>
      <c r="P71" s="53"/>
      <c r="AD71" s="34"/>
      <c r="AE71" s="34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 t="s">
        <v>7</v>
      </c>
      <c r="B72" s="78">
        <v>2560139.94</v>
      </c>
      <c r="C72" s="78">
        <v>672964.02</v>
      </c>
      <c r="D72" s="78">
        <v>1518633.66</v>
      </c>
      <c r="E72" s="19">
        <f>'1QTR510'!H72</f>
        <v>1487687.05</v>
      </c>
      <c r="F72" s="19">
        <f t="shared" si="12"/>
        <v>3202157.35</v>
      </c>
      <c r="G72" s="78">
        <v>2661620.6000000006</v>
      </c>
      <c r="H72" s="19">
        <f t="shared" si="13"/>
        <v>540536.74999999953</v>
      </c>
      <c r="I72" s="21">
        <f t="shared" si="14"/>
        <v>0.20308557500644508</v>
      </c>
      <c r="J72" s="1"/>
      <c r="K72" s="19">
        <f t="shared" si="15"/>
        <v>3233103.96</v>
      </c>
      <c r="L72" s="78">
        <v>2671654.8600000003</v>
      </c>
      <c r="M72" s="19">
        <f t="shared" si="16"/>
        <v>561449.09999999963</v>
      </c>
      <c r="N72" s="21">
        <f t="shared" si="17"/>
        <v>0.2101503111071763</v>
      </c>
      <c r="O72" s="53"/>
      <c r="P72" s="53"/>
      <c r="AD72" s="34"/>
      <c r="AE72" s="34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 t="s">
        <v>60</v>
      </c>
      <c r="B73" s="78">
        <v>2144738.36</v>
      </c>
      <c r="C73" s="78">
        <v>522759.10000000009</v>
      </c>
      <c r="D73" s="78">
        <v>1147581.46</v>
      </c>
      <c r="E73" s="19">
        <f>'1QTR510'!H73</f>
        <v>1107472.77</v>
      </c>
      <c r="F73" s="19">
        <f t="shared" si="12"/>
        <v>2627388.77</v>
      </c>
      <c r="G73" s="78">
        <v>1935418.79</v>
      </c>
      <c r="H73" s="19">
        <f t="shared" si="13"/>
        <v>691969.98</v>
      </c>
      <c r="I73" s="21">
        <f t="shared" si="14"/>
        <v>0.35752984500062635</v>
      </c>
      <c r="J73" s="1"/>
      <c r="K73" s="19">
        <f t="shared" si="15"/>
        <v>2667497.46</v>
      </c>
      <c r="L73" s="78">
        <v>1937260.78</v>
      </c>
      <c r="M73" s="19">
        <f t="shared" si="16"/>
        <v>730236.67999999993</v>
      </c>
      <c r="N73" s="21">
        <f t="shared" si="17"/>
        <v>0.37694289149858284</v>
      </c>
      <c r="O73" s="53"/>
      <c r="P73" s="53"/>
      <c r="AD73" s="34"/>
      <c r="AE73" s="34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 t="s">
        <v>61</v>
      </c>
      <c r="B74" s="78">
        <v>15237069.370000001</v>
      </c>
      <c r="C74" s="78">
        <v>4197874.9999999963</v>
      </c>
      <c r="D74" s="78">
        <v>8924560.0899999999</v>
      </c>
      <c r="E74" s="19">
        <f>'1QTR510'!H74</f>
        <v>8743100</v>
      </c>
      <c r="F74" s="19">
        <f t="shared" si="12"/>
        <v>19253484.279999997</v>
      </c>
      <c r="G74" s="78">
        <v>16330579.159999998</v>
      </c>
      <c r="H74" s="19">
        <f t="shared" si="13"/>
        <v>2922905.1199999992</v>
      </c>
      <c r="I74" s="21">
        <f t="shared" si="14"/>
        <v>0.17898355541237265</v>
      </c>
      <c r="J74" s="1"/>
      <c r="K74" s="19">
        <f t="shared" si="15"/>
        <v>19434944.369999997</v>
      </c>
      <c r="L74" s="78">
        <v>16483641.529999999</v>
      </c>
      <c r="M74" s="19">
        <f t="shared" si="16"/>
        <v>2951302.839999998</v>
      </c>
      <c r="N74" s="21">
        <f t="shared" si="17"/>
        <v>0.17904434736879393</v>
      </c>
      <c r="O74" s="53"/>
      <c r="P74" s="53"/>
      <c r="AD74" s="34"/>
      <c r="AE74" s="34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 t="s">
        <v>62</v>
      </c>
      <c r="B75" s="78">
        <v>63592542.709999993</v>
      </c>
      <c r="C75" s="78">
        <v>17510562.440000013</v>
      </c>
      <c r="D75" s="78">
        <v>38144377.890000001</v>
      </c>
      <c r="E75" s="19">
        <f>'1QTR510'!H75</f>
        <v>37345805.299999997</v>
      </c>
      <c r="F75" s="19">
        <f t="shared" si="12"/>
        <v>80304532.560000002</v>
      </c>
      <c r="G75" s="78">
        <v>66588619.38000001</v>
      </c>
      <c r="H75" s="19">
        <f t="shared" si="13"/>
        <v>13715913.179999992</v>
      </c>
      <c r="I75" s="21">
        <f t="shared" si="14"/>
        <v>0.20597984021455162</v>
      </c>
      <c r="J75" s="1"/>
      <c r="K75" s="19">
        <f t="shared" si="15"/>
        <v>81103105.150000006</v>
      </c>
      <c r="L75" s="78">
        <v>67289334.070000008</v>
      </c>
      <c r="M75" s="19">
        <f t="shared" si="16"/>
        <v>13813771.079999998</v>
      </c>
      <c r="N75" s="21">
        <f t="shared" si="17"/>
        <v>0.20528916314775469</v>
      </c>
      <c r="O75" s="53"/>
      <c r="P75" s="53"/>
      <c r="AD75" s="34"/>
      <c r="AE75" s="34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 t="s">
        <v>63</v>
      </c>
      <c r="B76" s="78">
        <v>2167338.2199999997</v>
      </c>
      <c r="C76" s="78">
        <v>574815.13000000035</v>
      </c>
      <c r="D76" s="78">
        <v>1311928.8400000001</v>
      </c>
      <c r="E76" s="19">
        <f>'1QTR510'!H76</f>
        <v>1280863.6599999999</v>
      </c>
      <c r="F76" s="19">
        <f t="shared" si="12"/>
        <v>2711088.17</v>
      </c>
      <c r="G76" s="78">
        <v>2313133.5699999998</v>
      </c>
      <c r="H76" s="19">
        <f t="shared" si="13"/>
        <v>397954.60000000009</v>
      </c>
      <c r="I76" s="21">
        <f t="shared" si="14"/>
        <v>0.17204134044018926</v>
      </c>
      <c r="J76" s="1"/>
      <c r="K76" s="19">
        <f t="shared" si="15"/>
        <v>2742153.35</v>
      </c>
      <c r="L76" s="78">
        <v>2325319.61</v>
      </c>
      <c r="M76" s="19">
        <f t="shared" si="16"/>
        <v>416833.74000000022</v>
      </c>
      <c r="N76" s="21">
        <f t="shared" si="17"/>
        <v>0.17925868693809366</v>
      </c>
      <c r="O76" s="53"/>
      <c r="P76" s="53"/>
      <c r="AD76" s="34"/>
      <c r="AE76" s="34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 t="s">
        <v>64</v>
      </c>
      <c r="B77" s="78">
        <v>2049289.7</v>
      </c>
      <c r="C77" s="78">
        <v>565006.22</v>
      </c>
      <c r="D77" s="78">
        <v>1211701</v>
      </c>
      <c r="E77" s="19">
        <f>'1QTR510'!H77</f>
        <v>1182586.52</v>
      </c>
      <c r="F77" s="19">
        <f t="shared" si="12"/>
        <v>2585181.44</v>
      </c>
      <c r="G77" s="78">
        <v>2061186.94</v>
      </c>
      <c r="H77" s="19">
        <f t="shared" si="13"/>
        <v>523994.5</v>
      </c>
      <c r="I77" s="21">
        <f t="shared" si="14"/>
        <v>0.25421978464505512</v>
      </c>
      <c r="J77" s="1"/>
      <c r="K77" s="19">
        <f t="shared" si="15"/>
        <v>2614295.92</v>
      </c>
      <c r="L77" s="78">
        <v>2071106.25</v>
      </c>
      <c r="M77" s="19">
        <f t="shared" si="16"/>
        <v>543189.66999999993</v>
      </c>
      <c r="N77" s="21">
        <f t="shared" si="17"/>
        <v>0.26227030602606693</v>
      </c>
      <c r="O77" s="53"/>
      <c r="P77" s="53"/>
      <c r="AD77" s="34"/>
      <c r="AE77" s="34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 t="s">
        <v>9</v>
      </c>
      <c r="B78" s="78">
        <v>1852615.4500000002</v>
      </c>
      <c r="C78" s="78">
        <v>477810.16999999946</v>
      </c>
      <c r="D78" s="78">
        <v>1090083.28</v>
      </c>
      <c r="E78" s="19">
        <f>'1QTR510'!H78</f>
        <v>1067702.9099999999</v>
      </c>
      <c r="F78" s="19">
        <f t="shared" si="12"/>
        <v>2308045.2499999995</v>
      </c>
      <c r="G78" s="78">
        <v>1879385.1</v>
      </c>
      <c r="H78" s="19">
        <f t="shared" si="13"/>
        <v>428660.14999999944</v>
      </c>
      <c r="I78" s="21">
        <f t="shared" si="14"/>
        <v>0.22808531896948603</v>
      </c>
      <c r="J78" s="1"/>
      <c r="K78" s="19">
        <f t="shared" si="15"/>
        <v>2330425.6199999996</v>
      </c>
      <c r="L78" s="78">
        <v>1879800.04</v>
      </c>
      <c r="M78" s="19">
        <f t="shared" si="16"/>
        <v>450625.57999999961</v>
      </c>
      <c r="N78" s="21">
        <f t="shared" si="17"/>
        <v>0.23971995446919969</v>
      </c>
      <c r="O78" s="53"/>
      <c r="P78" s="53"/>
      <c r="AD78" s="34"/>
      <c r="AE78" s="34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 t="s">
        <v>65</v>
      </c>
      <c r="B79" s="78">
        <v>3410497.5300000003</v>
      </c>
      <c r="C79" s="78">
        <v>927900.26999999955</v>
      </c>
      <c r="D79" s="78">
        <v>2070800.06</v>
      </c>
      <c r="E79" s="19">
        <f>'1QTR510'!H79</f>
        <v>2022576.24</v>
      </c>
      <c r="F79" s="19">
        <f t="shared" si="12"/>
        <v>4290173.9799999995</v>
      </c>
      <c r="G79" s="78">
        <v>3439675.5</v>
      </c>
      <c r="H79" s="19">
        <f t="shared" si="13"/>
        <v>850498.47999999952</v>
      </c>
      <c r="I79" s="21">
        <f t="shared" si="14"/>
        <v>0.24726125473173255</v>
      </c>
      <c r="J79" s="1"/>
      <c r="K79" s="19">
        <f t="shared" si="15"/>
        <v>4338397.8</v>
      </c>
      <c r="L79" s="78">
        <v>3411982.71</v>
      </c>
      <c r="M79" s="19">
        <f t="shared" si="16"/>
        <v>926415.08999999985</v>
      </c>
      <c r="N79" s="21">
        <f t="shared" si="17"/>
        <v>0.27151810801526599</v>
      </c>
      <c r="O79" s="53"/>
      <c r="P79" s="53"/>
      <c r="AD79" s="34"/>
      <c r="AE79" s="34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 t="s">
        <v>66</v>
      </c>
      <c r="B80" s="78">
        <v>2887845.12</v>
      </c>
      <c r="C80" s="78">
        <v>774928.76000000024</v>
      </c>
      <c r="D80" s="78">
        <v>1662782.13</v>
      </c>
      <c r="E80" s="19">
        <f>'1QTR510'!H80</f>
        <v>1621925.46</v>
      </c>
      <c r="F80" s="19">
        <f t="shared" si="12"/>
        <v>3621917.2100000004</v>
      </c>
      <c r="G80" s="78">
        <v>2955198.69</v>
      </c>
      <c r="H80" s="19">
        <f t="shared" si="13"/>
        <v>666718.52000000048</v>
      </c>
      <c r="I80" s="21">
        <f t="shared" si="14"/>
        <v>0.22560869502821834</v>
      </c>
      <c r="J80" s="1"/>
      <c r="K80" s="19">
        <f t="shared" si="15"/>
        <v>3662773.8800000004</v>
      </c>
      <c r="L80" s="78">
        <v>2962409.81</v>
      </c>
      <c r="M80" s="19">
        <f t="shared" si="16"/>
        <v>700364.0700000003</v>
      </c>
      <c r="N80" s="21">
        <f t="shared" si="17"/>
        <v>0.23641701010975269</v>
      </c>
      <c r="O80" s="53"/>
      <c r="P80" s="53"/>
      <c r="AD80" s="34"/>
      <c r="AE80" s="34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 t="s">
        <v>67</v>
      </c>
      <c r="B81" s="78">
        <v>250396.25</v>
      </c>
      <c r="C81" s="78">
        <v>66969.72000000003</v>
      </c>
      <c r="D81" s="78">
        <v>143602.53</v>
      </c>
      <c r="E81" s="19">
        <f>'1QTR510'!H81</f>
        <v>140153.54</v>
      </c>
      <c r="F81" s="19">
        <f t="shared" si="12"/>
        <v>313916.98000000004</v>
      </c>
      <c r="G81" s="78">
        <v>261792.11999999997</v>
      </c>
      <c r="H81" s="19">
        <f t="shared" si="13"/>
        <v>52124.860000000073</v>
      </c>
      <c r="I81" s="21">
        <f t="shared" si="14"/>
        <v>0.19910782646933778</v>
      </c>
      <c r="J81" s="1"/>
      <c r="K81" s="19">
        <f t="shared" si="15"/>
        <v>317365.97000000003</v>
      </c>
      <c r="L81" s="78">
        <v>263177.65999999997</v>
      </c>
      <c r="M81" s="19">
        <f t="shared" si="16"/>
        <v>54188.310000000056</v>
      </c>
      <c r="N81" s="21">
        <f t="shared" si="17"/>
        <v>0.20590011325429391</v>
      </c>
      <c r="O81" s="53"/>
      <c r="P81" s="53"/>
      <c r="AD81" s="34"/>
      <c r="AE81" s="34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 t="s">
        <v>68</v>
      </c>
      <c r="B82" s="78">
        <v>2717571.2800000003</v>
      </c>
      <c r="C82" s="78">
        <v>722880.40999999968</v>
      </c>
      <c r="D82" s="78">
        <v>1599988.93</v>
      </c>
      <c r="E82" s="19">
        <f>'1QTR510'!H82</f>
        <v>1563283.75</v>
      </c>
      <c r="F82" s="19">
        <f t="shared" si="12"/>
        <v>3403746.51</v>
      </c>
      <c r="G82" s="78">
        <v>2767804.88</v>
      </c>
      <c r="H82" s="19">
        <f t="shared" si="13"/>
        <v>635941.62999999989</v>
      </c>
      <c r="I82" s="21">
        <f t="shared" si="14"/>
        <v>0.22976389506185124</v>
      </c>
      <c r="J82" s="1"/>
      <c r="K82" s="19">
        <f t="shared" si="15"/>
        <v>3440451.69</v>
      </c>
      <c r="L82" s="78">
        <v>2770074.23</v>
      </c>
      <c r="M82" s="19">
        <f t="shared" si="16"/>
        <v>670377.46</v>
      </c>
      <c r="N82" s="21">
        <f t="shared" si="17"/>
        <v>0.24200703820128311</v>
      </c>
      <c r="O82" s="53"/>
      <c r="P82" s="53"/>
      <c r="AD82" s="34"/>
      <c r="AE82" s="34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 t="s">
        <v>69</v>
      </c>
      <c r="B83" s="78">
        <v>6747047.2300000004</v>
      </c>
      <c r="C83" s="78">
        <v>2030588.6699999981</v>
      </c>
      <c r="D83" s="78">
        <v>4043029.15</v>
      </c>
      <c r="E83" s="19">
        <f>'1QTR510'!H83</f>
        <v>3957641.48</v>
      </c>
      <c r="F83" s="19">
        <f t="shared" si="12"/>
        <v>8692248.2299999986</v>
      </c>
      <c r="G83" s="78">
        <v>6787075.5899999999</v>
      </c>
      <c r="H83" s="19">
        <f t="shared" si="13"/>
        <v>1905172.6399999987</v>
      </c>
      <c r="I83" s="21">
        <f t="shared" si="14"/>
        <v>0.28070597044875378</v>
      </c>
      <c r="J83" s="1"/>
      <c r="K83" s="19">
        <f t="shared" si="15"/>
        <v>8777635.8999999985</v>
      </c>
      <c r="L83" s="78">
        <v>6825332.2399999993</v>
      </c>
      <c r="M83" s="19">
        <f t="shared" si="16"/>
        <v>1952303.6599999992</v>
      </c>
      <c r="N83" s="21">
        <f t="shared" si="17"/>
        <v>0.286037894032247</v>
      </c>
      <c r="O83" s="53"/>
      <c r="P83" s="53"/>
      <c r="AD83" s="34"/>
      <c r="AE83" s="34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 t="s">
        <v>70</v>
      </c>
      <c r="B84" s="78">
        <v>1109166.33</v>
      </c>
      <c r="C84" s="78">
        <v>314331.43999999994</v>
      </c>
      <c r="D84" s="78">
        <v>641880.61</v>
      </c>
      <c r="E84" s="19">
        <f>'1QTR510'!H84</f>
        <v>626760.72</v>
      </c>
      <c r="F84" s="19">
        <f t="shared" si="12"/>
        <v>1408377.88</v>
      </c>
      <c r="G84" s="78">
        <v>1080054.08</v>
      </c>
      <c r="H84" s="19">
        <f t="shared" si="13"/>
        <v>328323.79999999981</v>
      </c>
      <c r="I84" s="21">
        <f t="shared" si="14"/>
        <v>0.30398829658603743</v>
      </c>
      <c r="J84" s="1"/>
      <c r="K84" s="19">
        <f t="shared" si="15"/>
        <v>1423497.77</v>
      </c>
      <c r="L84" s="78">
        <v>1078439.83</v>
      </c>
      <c r="M84" s="19">
        <f t="shared" si="16"/>
        <v>345057.93999999994</v>
      </c>
      <c r="N84" s="21">
        <f t="shared" si="17"/>
        <v>0.31996030784582574</v>
      </c>
      <c r="O84" s="53"/>
      <c r="P84" s="53"/>
      <c r="AD84" s="34"/>
      <c r="AE84" s="34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 t="s">
        <v>71</v>
      </c>
      <c r="B85" s="78">
        <v>2875011.6399999997</v>
      </c>
      <c r="C85" s="78">
        <v>1017636.54</v>
      </c>
      <c r="D85" s="78">
        <v>1698115.22</v>
      </c>
      <c r="E85" s="19">
        <f>'1QTR510'!H85</f>
        <v>1662257.61</v>
      </c>
      <c r="F85" s="19">
        <f t="shared" si="12"/>
        <v>3856790.5700000003</v>
      </c>
      <c r="G85" s="78">
        <v>2828069.29</v>
      </c>
      <c r="H85" s="19">
        <f t="shared" si="13"/>
        <v>1028721.2800000003</v>
      </c>
      <c r="I85" s="21">
        <f t="shared" si="14"/>
        <v>0.36375391636885968</v>
      </c>
      <c r="J85" s="1"/>
      <c r="K85" s="19">
        <f t="shared" si="15"/>
        <v>3892648.1799999997</v>
      </c>
      <c r="L85" s="78">
        <v>2831989.88</v>
      </c>
      <c r="M85" s="19">
        <f t="shared" si="16"/>
        <v>1060658.2999999998</v>
      </c>
      <c r="N85" s="21">
        <f t="shared" si="17"/>
        <v>0.3745275742298908</v>
      </c>
      <c r="O85" s="53"/>
      <c r="P85" s="53"/>
      <c r="AD85" s="34"/>
      <c r="AE85" s="34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 t="s">
        <v>72</v>
      </c>
      <c r="B86" s="78">
        <v>2580043</v>
      </c>
      <c r="C86" s="78">
        <v>771217.3900000006</v>
      </c>
      <c r="D86" s="78">
        <v>1504120.21</v>
      </c>
      <c r="E86" s="19">
        <f>'1QTR510'!H86</f>
        <v>1470236.24</v>
      </c>
      <c r="F86" s="19">
        <f t="shared" si="12"/>
        <v>3317376.4200000009</v>
      </c>
      <c r="G86" s="78">
        <v>2547075.9299999997</v>
      </c>
      <c r="H86" s="19">
        <f t="shared" si="13"/>
        <v>770300.49000000115</v>
      </c>
      <c r="I86" s="21">
        <f t="shared" si="14"/>
        <v>0.30242541297149361</v>
      </c>
      <c r="J86" s="1"/>
      <c r="K86" s="19">
        <f t="shared" si="15"/>
        <v>3351260.3900000006</v>
      </c>
      <c r="L86" s="78">
        <v>2564025.09</v>
      </c>
      <c r="M86" s="19">
        <f t="shared" si="16"/>
        <v>787235.30000000075</v>
      </c>
      <c r="N86" s="21">
        <f t="shared" si="17"/>
        <v>0.30703104391228897</v>
      </c>
      <c r="O86" s="53"/>
      <c r="P86" s="53"/>
      <c r="AD86" s="34"/>
      <c r="AE86" s="34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 t="s">
        <v>73</v>
      </c>
      <c r="B87" s="78">
        <v>41065532.549999997</v>
      </c>
      <c r="C87" s="78">
        <v>11173496.720000006</v>
      </c>
      <c r="D87" s="78">
        <v>24475556.350000001</v>
      </c>
      <c r="E87" s="19">
        <f>'1QTR510'!H87</f>
        <v>24021886.460000001</v>
      </c>
      <c r="F87" s="19">
        <f t="shared" si="12"/>
        <v>51785359.380000003</v>
      </c>
      <c r="G87" s="78">
        <v>43827373.960000001</v>
      </c>
      <c r="H87" s="19">
        <f t="shared" si="13"/>
        <v>7957985.4200000018</v>
      </c>
      <c r="I87" s="21">
        <f t="shared" si="14"/>
        <v>0.18157568434885074</v>
      </c>
      <c r="J87" s="1"/>
      <c r="K87" s="19">
        <f t="shared" si="15"/>
        <v>52239029.270000003</v>
      </c>
      <c r="L87" s="78">
        <v>44207067.280000001</v>
      </c>
      <c r="M87" s="19">
        <f t="shared" si="16"/>
        <v>8031961.9900000021</v>
      </c>
      <c r="N87" s="21">
        <f t="shared" si="17"/>
        <v>0.18168954613358368</v>
      </c>
      <c r="O87" s="53"/>
      <c r="P87" s="53"/>
      <c r="AD87" s="34"/>
      <c r="AE87" s="34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 t="s">
        <v>74</v>
      </c>
      <c r="B88" s="78">
        <v>2889884.0199999996</v>
      </c>
      <c r="C88" s="78">
        <v>726326.3900000006</v>
      </c>
      <c r="D88" s="78">
        <v>1723623.91</v>
      </c>
      <c r="E88" s="19">
        <f>'1QTR510'!H88</f>
        <v>1685664.44</v>
      </c>
      <c r="F88" s="19">
        <f t="shared" si="12"/>
        <v>3578250.9400000004</v>
      </c>
      <c r="G88" s="78">
        <v>2789723.9600000009</v>
      </c>
      <c r="H88" s="19">
        <f t="shared" si="13"/>
        <v>788526.97999999952</v>
      </c>
      <c r="I88" s="21">
        <f t="shared" si="14"/>
        <v>0.28265412324164108</v>
      </c>
      <c r="J88" s="1"/>
      <c r="K88" s="19">
        <f t="shared" si="15"/>
        <v>3616210.41</v>
      </c>
      <c r="L88" s="78">
        <v>2777410.6800000006</v>
      </c>
      <c r="M88" s="19">
        <f t="shared" si="16"/>
        <v>838799.72999999952</v>
      </c>
      <c r="N88" s="21">
        <f t="shared" si="17"/>
        <v>0.30200781470315352</v>
      </c>
      <c r="O88" s="53"/>
      <c r="P88" s="53"/>
      <c r="AD88" s="34"/>
      <c r="AE88" s="34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 t="s">
        <v>75</v>
      </c>
      <c r="B89" s="78">
        <v>91711700.629999995</v>
      </c>
      <c r="C89" s="78">
        <v>26181521.359999999</v>
      </c>
      <c r="D89" s="78">
        <v>56032061.920000002</v>
      </c>
      <c r="E89" s="19">
        <f>'1QTR510'!H89</f>
        <v>55105969.590000004</v>
      </c>
      <c r="F89" s="19">
        <f t="shared" si="12"/>
        <v>116967129.66</v>
      </c>
      <c r="G89" s="78">
        <v>96940820.129999995</v>
      </c>
      <c r="H89" s="19">
        <f t="shared" si="13"/>
        <v>20026309.530000001</v>
      </c>
      <c r="I89" s="21">
        <f t="shared" si="14"/>
        <v>0.20658283582854198</v>
      </c>
      <c r="J89" s="1"/>
      <c r="K89" s="19">
        <f t="shared" si="15"/>
        <v>117893221.98999999</v>
      </c>
      <c r="L89" s="78">
        <v>98138540.739999995</v>
      </c>
      <c r="M89" s="19">
        <f t="shared" si="16"/>
        <v>19754681.25</v>
      </c>
      <c r="N89" s="21">
        <f t="shared" si="17"/>
        <v>0.2012938148564527</v>
      </c>
      <c r="O89" s="53"/>
      <c r="P89" s="53"/>
      <c r="AD89" s="34"/>
      <c r="AE89" s="34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 t="s">
        <v>76</v>
      </c>
      <c r="B90" s="78">
        <v>10119847.48</v>
      </c>
      <c r="C90" s="78">
        <v>2725874.3600000013</v>
      </c>
      <c r="D90" s="78">
        <v>6089484.4199999999</v>
      </c>
      <c r="E90" s="19">
        <f>'1QTR510'!H90</f>
        <v>5977980.0199999996</v>
      </c>
      <c r="F90" s="19">
        <f t="shared" si="12"/>
        <v>12734217.440000001</v>
      </c>
      <c r="G90" s="78">
        <v>10573132.340000002</v>
      </c>
      <c r="H90" s="19">
        <f t="shared" si="13"/>
        <v>2161085.0999999996</v>
      </c>
      <c r="I90" s="21">
        <f t="shared" si="14"/>
        <v>0.20439402728595746</v>
      </c>
      <c r="J90" s="1"/>
      <c r="K90" s="19">
        <f t="shared" si="15"/>
        <v>12845721.840000002</v>
      </c>
      <c r="L90" s="78">
        <v>10678367.830000002</v>
      </c>
      <c r="M90" s="19">
        <f t="shared" si="16"/>
        <v>2167354.0099999998</v>
      </c>
      <c r="N90" s="21">
        <f t="shared" si="17"/>
        <v>0.20296678710682703</v>
      </c>
      <c r="O90" s="53"/>
      <c r="P90" s="53"/>
      <c r="AD90" s="34"/>
      <c r="AE90" s="34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 t="s">
        <v>32</v>
      </c>
      <c r="B91" s="78">
        <v>12050606.150000002</v>
      </c>
      <c r="C91" s="78">
        <v>3195494.339999998</v>
      </c>
      <c r="D91" s="78">
        <v>7196635.1699999999</v>
      </c>
      <c r="E91" s="19">
        <f>'1QTR510'!H91</f>
        <v>7060662.2599999998</v>
      </c>
      <c r="F91" s="19">
        <f t="shared" si="12"/>
        <v>15110127.58</v>
      </c>
      <c r="G91" s="78">
        <v>12534481.959999997</v>
      </c>
      <c r="H91" s="19">
        <f t="shared" si="13"/>
        <v>2575645.6200000029</v>
      </c>
      <c r="I91" s="21">
        <f t="shared" si="14"/>
        <v>0.20548480808535974</v>
      </c>
      <c r="J91" s="1"/>
      <c r="K91" s="19">
        <f t="shared" si="15"/>
        <v>15246100.49</v>
      </c>
      <c r="L91" s="78">
        <v>12579435.819999998</v>
      </c>
      <c r="M91" s="19">
        <f t="shared" si="16"/>
        <v>2666664.6700000018</v>
      </c>
      <c r="N91" s="21">
        <f t="shared" si="17"/>
        <v>0.21198603086477696</v>
      </c>
      <c r="O91" s="53"/>
      <c r="P91" s="53"/>
      <c r="AD91" s="34"/>
      <c r="AE91" s="34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 t="s">
        <v>77</v>
      </c>
      <c r="B92" s="78">
        <v>30429116.050000001</v>
      </c>
      <c r="C92" s="78">
        <v>8483835.0899999999</v>
      </c>
      <c r="D92" s="78">
        <v>17996223.949999999</v>
      </c>
      <c r="E92" s="19">
        <f>'1QTR510'!H92</f>
        <v>17626140.559999999</v>
      </c>
      <c r="F92" s="19">
        <f t="shared" si="12"/>
        <v>38542867.75</v>
      </c>
      <c r="G92" s="78">
        <v>32371436.739999995</v>
      </c>
      <c r="H92" s="19">
        <f t="shared" si="13"/>
        <v>6171431.0100000054</v>
      </c>
      <c r="I92" s="21">
        <f t="shared" si="14"/>
        <v>0.19064433437315542</v>
      </c>
      <c r="J92" s="1"/>
      <c r="K92" s="19">
        <f t="shared" si="15"/>
        <v>38912951.140000001</v>
      </c>
      <c r="L92" s="78">
        <v>32592643.159999996</v>
      </c>
      <c r="M92" s="19">
        <f t="shared" si="16"/>
        <v>6320307.9800000042</v>
      </c>
      <c r="N92" s="21">
        <f t="shared" si="17"/>
        <v>0.19391823943130615</v>
      </c>
      <c r="O92" s="53"/>
      <c r="P92" s="53"/>
      <c r="AD92" s="34"/>
      <c r="AE92" s="34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 t="s">
        <v>78</v>
      </c>
      <c r="B93" s="78">
        <v>7125778.7199999997</v>
      </c>
      <c r="C93" s="78">
        <v>1915634.4999999991</v>
      </c>
      <c r="D93" s="78">
        <v>4226189.49</v>
      </c>
      <c r="E93" s="19">
        <f>'1QTR510'!H93</f>
        <v>4180527.97</v>
      </c>
      <c r="F93" s="19">
        <f t="shared" si="12"/>
        <v>8995751.6999999993</v>
      </c>
      <c r="G93" s="78">
        <v>7094954.459999999</v>
      </c>
      <c r="H93" s="19">
        <f t="shared" si="13"/>
        <v>1900797.2400000002</v>
      </c>
      <c r="I93" s="21">
        <f t="shared" si="14"/>
        <v>0.2679083073353512</v>
      </c>
      <c r="J93" s="1"/>
      <c r="K93" s="19">
        <f t="shared" si="15"/>
        <v>9041413.2199999988</v>
      </c>
      <c r="L93" s="78">
        <v>7139924.8899999987</v>
      </c>
      <c r="M93" s="19">
        <f t="shared" si="16"/>
        <v>1901488.33</v>
      </c>
      <c r="N93" s="21">
        <f t="shared" si="17"/>
        <v>0.26631769371456238</v>
      </c>
      <c r="O93" s="53"/>
      <c r="P93" s="53"/>
      <c r="AD93" s="34"/>
      <c r="AE93" s="34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 t="s">
        <v>79</v>
      </c>
      <c r="B94" s="78">
        <v>23586202.050000001</v>
      </c>
      <c r="C94" s="78">
        <v>6339830.2300000004</v>
      </c>
      <c r="D94" s="78">
        <v>13653592.619999999</v>
      </c>
      <c r="E94" s="19">
        <f>'1QTR510'!H94</f>
        <v>13369152.109999999</v>
      </c>
      <c r="F94" s="19">
        <f t="shared" ref="F94:F118" si="18">B94+C94-D94+E94</f>
        <v>29641591.770000003</v>
      </c>
      <c r="G94" s="78">
        <v>23818871.82</v>
      </c>
      <c r="H94" s="19">
        <f t="shared" ref="H94:H118" si="19">F94-G94</f>
        <v>5822719.950000003</v>
      </c>
      <c r="I94" s="21">
        <f t="shared" si="14"/>
        <v>0.24445825956839973</v>
      </c>
      <c r="J94" s="1"/>
      <c r="K94" s="19">
        <f t="shared" ref="K94:K118" si="20">B94+C94</f>
        <v>29926032.280000001</v>
      </c>
      <c r="L94" s="78">
        <v>23984499.59</v>
      </c>
      <c r="M94" s="19">
        <f t="shared" ref="M94:M118" si="21">K94-L94</f>
        <v>5941532.6900000013</v>
      </c>
      <c r="N94" s="21">
        <f t="shared" si="17"/>
        <v>0.24772385463806956</v>
      </c>
      <c r="O94" s="53"/>
      <c r="P94" s="53"/>
      <c r="AD94" s="34"/>
      <c r="AE94" s="34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 t="s">
        <v>80</v>
      </c>
      <c r="B95" s="78">
        <v>1486887.8399999999</v>
      </c>
      <c r="C95" s="78">
        <v>397484.48000000021</v>
      </c>
      <c r="D95" s="78">
        <v>887818.17</v>
      </c>
      <c r="E95" s="19">
        <f>'1QTR510'!H95</f>
        <v>866596.75</v>
      </c>
      <c r="F95" s="19">
        <f t="shared" si="18"/>
        <v>1863150.9</v>
      </c>
      <c r="G95" s="78">
        <v>1542237.33</v>
      </c>
      <c r="H95" s="19">
        <f t="shared" si="19"/>
        <v>320913.56999999983</v>
      </c>
      <c r="I95" s="21">
        <f t="shared" si="14"/>
        <v>0.20808312946231156</v>
      </c>
      <c r="J95" s="1"/>
      <c r="K95" s="19">
        <f t="shared" si="20"/>
        <v>1884372.32</v>
      </c>
      <c r="L95" s="78">
        <v>1551732.88</v>
      </c>
      <c r="M95" s="19">
        <f t="shared" si="21"/>
        <v>332639.44000000018</v>
      </c>
      <c r="N95" s="21">
        <f t="shared" si="17"/>
        <v>0.21436643141827361</v>
      </c>
      <c r="O95" s="53"/>
      <c r="P95" s="53"/>
      <c r="AD95" s="34"/>
      <c r="AE95" s="34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 t="s">
        <v>34</v>
      </c>
      <c r="B96" s="78">
        <v>4089533.58</v>
      </c>
      <c r="C96" s="78">
        <v>1053808.5199999996</v>
      </c>
      <c r="D96" s="78">
        <v>2377752.91</v>
      </c>
      <c r="E96" s="19">
        <f>'1QTR510'!H96</f>
        <v>2321653.25</v>
      </c>
      <c r="F96" s="19">
        <f t="shared" si="18"/>
        <v>5087242.4399999995</v>
      </c>
      <c r="G96" s="78">
        <v>2416488.65</v>
      </c>
      <c r="H96" s="19">
        <f t="shared" si="19"/>
        <v>2670753.7899999996</v>
      </c>
      <c r="I96" s="21">
        <f t="shared" si="14"/>
        <v>1.1052209121693992</v>
      </c>
      <c r="J96" s="1"/>
      <c r="K96" s="19">
        <f t="shared" si="20"/>
        <v>5143342.0999999996</v>
      </c>
      <c r="L96" s="78">
        <v>2409953.04</v>
      </c>
      <c r="M96" s="19">
        <f t="shared" si="21"/>
        <v>2733389.0599999996</v>
      </c>
      <c r="N96" s="21">
        <f t="shared" si="17"/>
        <v>1.1342084325427351</v>
      </c>
      <c r="O96" s="53"/>
      <c r="P96" s="53"/>
      <c r="AD96" s="34"/>
      <c r="AE96" s="34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 t="s">
        <v>81</v>
      </c>
      <c r="B97" s="78">
        <v>2956577.9</v>
      </c>
      <c r="C97" s="78">
        <v>792049.85000000009</v>
      </c>
      <c r="D97" s="78">
        <v>1772564.68</v>
      </c>
      <c r="E97" s="19">
        <f>'1QTR510'!H97</f>
        <v>1735500.92</v>
      </c>
      <c r="F97" s="19">
        <f t="shared" si="18"/>
        <v>3711563.99</v>
      </c>
      <c r="G97" s="78">
        <v>3055450.6399999997</v>
      </c>
      <c r="H97" s="19">
        <f t="shared" si="19"/>
        <v>656113.35000000056</v>
      </c>
      <c r="I97" s="21">
        <f t="shared" si="14"/>
        <v>0.21473537860850556</v>
      </c>
      <c r="J97" s="1"/>
      <c r="K97" s="19">
        <f t="shared" si="20"/>
        <v>3748627.75</v>
      </c>
      <c r="L97" s="78">
        <v>3068859.51</v>
      </c>
      <c r="M97" s="19">
        <f t="shared" si="21"/>
        <v>679768.24000000022</v>
      </c>
      <c r="N97" s="21">
        <f t="shared" si="17"/>
        <v>0.22150516756630556</v>
      </c>
      <c r="O97" s="53"/>
      <c r="P97" s="53"/>
      <c r="AD97" s="34"/>
      <c r="AE97" s="34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 t="s">
        <v>82</v>
      </c>
      <c r="B98" s="78">
        <v>5104057.4800000004</v>
      </c>
      <c r="C98" s="78">
        <v>1351456.2599999998</v>
      </c>
      <c r="D98" s="78">
        <v>2998230.4</v>
      </c>
      <c r="E98" s="19">
        <f>'1QTR510'!H98</f>
        <v>2933268.02</v>
      </c>
      <c r="F98" s="19">
        <f t="shared" si="18"/>
        <v>6390551.3600000003</v>
      </c>
      <c r="G98" s="78">
        <v>5363126.5600000005</v>
      </c>
      <c r="H98" s="19">
        <f t="shared" si="19"/>
        <v>1027424.7999999998</v>
      </c>
      <c r="I98" s="21">
        <f t="shared" si="14"/>
        <v>0.19157198483117654</v>
      </c>
      <c r="J98" s="1"/>
      <c r="K98" s="19">
        <f t="shared" si="20"/>
        <v>6455513.7400000002</v>
      </c>
      <c r="L98" s="78">
        <v>5393263.3100000005</v>
      </c>
      <c r="M98" s="19">
        <f t="shared" si="21"/>
        <v>1062250.4299999997</v>
      </c>
      <c r="N98" s="21">
        <f t="shared" si="17"/>
        <v>0.1969587555701966</v>
      </c>
      <c r="O98" s="53"/>
      <c r="P98" s="53"/>
      <c r="AD98" s="34"/>
      <c r="AE98" s="34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 t="s">
        <v>83</v>
      </c>
      <c r="B99" s="78">
        <v>7703034.1100000003</v>
      </c>
      <c r="C99" s="78">
        <v>2095593.2199999997</v>
      </c>
      <c r="D99" s="78">
        <v>4482693.1500000004</v>
      </c>
      <c r="E99" s="19">
        <f>'1QTR510'!H99</f>
        <v>4393770.4400000004</v>
      </c>
      <c r="F99" s="19">
        <f t="shared" si="18"/>
        <v>9709704.620000001</v>
      </c>
      <c r="G99" s="78">
        <v>8219881.5</v>
      </c>
      <c r="H99" s="19">
        <f t="shared" si="19"/>
        <v>1489823.120000001</v>
      </c>
      <c r="I99" s="21">
        <f t="shared" si="14"/>
        <v>0.18124630142174203</v>
      </c>
      <c r="J99" s="1"/>
      <c r="K99" s="19">
        <f t="shared" si="20"/>
        <v>9798627.3300000001</v>
      </c>
      <c r="L99" s="78">
        <v>8252622.2300000004</v>
      </c>
      <c r="M99" s="19">
        <f t="shared" si="21"/>
        <v>1546005.0999999996</v>
      </c>
      <c r="N99" s="21">
        <f t="shared" si="17"/>
        <v>0.1873350138795824</v>
      </c>
      <c r="O99" s="53"/>
      <c r="P99" s="53"/>
      <c r="AD99" s="34"/>
      <c r="AE99" s="34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 t="s">
        <v>84</v>
      </c>
      <c r="B100" s="78">
        <v>17397993.140000001</v>
      </c>
      <c r="C100" s="78">
        <v>5159489.0299999975</v>
      </c>
      <c r="D100" s="78">
        <v>10174516.34</v>
      </c>
      <c r="E100" s="19">
        <f>'1QTR510'!H100</f>
        <v>9968780.7300000004</v>
      </c>
      <c r="F100" s="19">
        <f t="shared" si="18"/>
        <v>22351746.559999999</v>
      </c>
      <c r="G100" s="78">
        <v>18362127.249999996</v>
      </c>
      <c r="H100" s="19">
        <f t="shared" si="19"/>
        <v>3989619.3100000024</v>
      </c>
      <c r="I100" s="21">
        <f t="shared" si="14"/>
        <v>0.2172743525671843</v>
      </c>
      <c r="J100" s="1"/>
      <c r="K100" s="19">
        <f t="shared" si="20"/>
        <v>22557482.169999998</v>
      </c>
      <c r="L100" s="78">
        <v>18614535.319999997</v>
      </c>
      <c r="M100" s="19">
        <f t="shared" si="21"/>
        <v>3942946.8500000015</v>
      </c>
      <c r="N100" s="21">
        <f t="shared" si="17"/>
        <v>0.21182085838928177</v>
      </c>
      <c r="O100" s="53"/>
      <c r="P100" s="53"/>
      <c r="AD100" s="34"/>
      <c r="AE100" s="34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 t="s">
        <v>85</v>
      </c>
      <c r="B101" s="78">
        <v>5587531.6899999995</v>
      </c>
      <c r="C101" s="78">
        <v>1525287.2800000012</v>
      </c>
      <c r="D101" s="78">
        <v>3000581.11</v>
      </c>
      <c r="E101" s="19">
        <f>'1QTR510'!H101</f>
        <v>2936554.51</v>
      </c>
      <c r="F101" s="19">
        <f t="shared" si="18"/>
        <v>7048792.370000001</v>
      </c>
      <c r="G101" s="78">
        <v>5401235.7400000002</v>
      </c>
      <c r="H101" s="19">
        <f t="shared" si="19"/>
        <v>1647556.6300000008</v>
      </c>
      <c r="I101" s="21">
        <f t="shared" si="14"/>
        <v>0.30503327558889337</v>
      </c>
      <c r="J101" s="1"/>
      <c r="K101" s="19">
        <f t="shared" si="20"/>
        <v>7112818.9700000007</v>
      </c>
      <c r="L101" s="78">
        <v>5425274.6399999997</v>
      </c>
      <c r="M101" s="19">
        <f t="shared" si="21"/>
        <v>1687544.330000001</v>
      </c>
      <c r="N101" s="21">
        <f t="shared" si="17"/>
        <v>0.31105233227418716</v>
      </c>
      <c r="O101" s="53"/>
      <c r="P101" s="53"/>
      <c r="AD101" s="34"/>
      <c r="AE101" s="34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 t="s">
        <v>86</v>
      </c>
      <c r="B102" s="78">
        <v>10596177.73</v>
      </c>
      <c r="C102" s="78">
        <v>2814005.0999999996</v>
      </c>
      <c r="D102" s="78">
        <v>6273426.0499999998</v>
      </c>
      <c r="E102" s="19">
        <f>'1QTR510'!H102</f>
        <v>6150955.2000000002</v>
      </c>
      <c r="F102" s="19">
        <f t="shared" si="18"/>
        <v>13287711.98</v>
      </c>
      <c r="G102" s="78">
        <v>11486135.52</v>
      </c>
      <c r="H102" s="19">
        <f t="shared" si="19"/>
        <v>1801576.4600000009</v>
      </c>
      <c r="I102" s="21">
        <f t="shared" si="14"/>
        <v>0.15684791955162303</v>
      </c>
      <c r="J102" s="1"/>
      <c r="K102" s="19">
        <f t="shared" si="20"/>
        <v>13410182.83</v>
      </c>
      <c r="L102" s="78">
        <v>11548227.300000001</v>
      </c>
      <c r="M102" s="19">
        <f t="shared" si="21"/>
        <v>1861955.5299999993</v>
      </c>
      <c r="N102" s="21">
        <f t="shared" si="17"/>
        <v>0.16123301712289639</v>
      </c>
      <c r="O102" s="53"/>
      <c r="P102" s="53"/>
      <c r="AD102" s="34"/>
      <c r="AE102" s="34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 t="s">
        <v>87</v>
      </c>
      <c r="B103" s="78">
        <v>8546741.2300000004</v>
      </c>
      <c r="C103" s="78">
        <v>2293182.1399999987</v>
      </c>
      <c r="D103" s="78">
        <v>5062635.0599999996</v>
      </c>
      <c r="E103" s="19">
        <f>'1QTR510'!H103</f>
        <v>4954100.57</v>
      </c>
      <c r="F103" s="19">
        <f t="shared" si="18"/>
        <v>10731388.879999999</v>
      </c>
      <c r="G103" s="78">
        <v>12346573.5</v>
      </c>
      <c r="H103" s="19">
        <f t="shared" si="19"/>
        <v>-1615184.620000001</v>
      </c>
      <c r="I103" s="21">
        <f t="shared" si="14"/>
        <v>-0.13082047581865541</v>
      </c>
      <c r="J103" s="1"/>
      <c r="K103" s="19">
        <f t="shared" si="20"/>
        <v>10839923.369999999</v>
      </c>
      <c r="L103" s="78">
        <v>12407824.739999998</v>
      </c>
      <c r="M103" s="19">
        <f t="shared" si="21"/>
        <v>-1567901.3699999992</v>
      </c>
      <c r="N103" s="21">
        <f t="shared" si="17"/>
        <v>-0.12636391977277395</v>
      </c>
      <c r="O103" s="53"/>
      <c r="P103" s="53"/>
      <c r="AD103" s="34"/>
      <c r="AE103" s="34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 t="s">
        <v>88</v>
      </c>
      <c r="B104" s="78">
        <v>1350106.67</v>
      </c>
      <c r="C104" s="78">
        <v>347888.66999999993</v>
      </c>
      <c r="D104" s="78">
        <v>780613.65</v>
      </c>
      <c r="E104" s="19">
        <f>'1QTR510'!H104</f>
        <v>765118.97</v>
      </c>
      <c r="F104" s="19">
        <f t="shared" si="18"/>
        <v>1682500.6599999997</v>
      </c>
      <c r="G104" s="78">
        <v>1287268.3400000003</v>
      </c>
      <c r="H104" s="19">
        <f t="shared" si="19"/>
        <v>395232.31999999937</v>
      </c>
      <c r="I104" s="21">
        <f t="shared" si="14"/>
        <v>0.3070318034855104</v>
      </c>
      <c r="J104" s="1"/>
      <c r="K104" s="19">
        <f t="shared" si="20"/>
        <v>1697995.3399999999</v>
      </c>
      <c r="L104" s="78">
        <v>1288880.4700000002</v>
      </c>
      <c r="M104" s="19">
        <f t="shared" si="21"/>
        <v>409114.86999999965</v>
      </c>
      <c r="N104" s="21">
        <f t="shared" si="17"/>
        <v>0.31741878282941127</v>
      </c>
      <c r="O104" s="53"/>
      <c r="P104" s="53"/>
      <c r="AD104" s="34"/>
      <c r="AE104" s="34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 t="s">
        <v>89</v>
      </c>
      <c r="B105" s="78">
        <v>913096.11</v>
      </c>
      <c r="C105" s="78">
        <v>238536.74999999988</v>
      </c>
      <c r="D105" s="78">
        <v>530578.39</v>
      </c>
      <c r="E105" s="19">
        <f>'1QTR510'!H105</f>
        <v>517682.4</v>
      </c>
      <c r="F105" s="19">
        <f t="shared" si="18"/>
        <v>1138736.8699999999</v>
      </c>
      <c r="G105" s="78">
        <v>726363.32000000007</v>
      </c>
      <c r="H105" s="19">
        <f t="shared" si="19"/>
        <v>412373.54999999981</v>
      </c>
      <c r="I105" s="21">
        <f t="shared" si="14"/>
        <v>0.56772353262551833</v>
      </c>
      <c r="J105" s="1"/>
      <c r="K105" s="19">
        <f t="shared" si="20"/>
        <v>1151632.8599999999</v>
      </c>
      <c r="L105" s="78">
        <v>728922.78</v>
      </c>
      <c r="M105" s="19">
        <f t="shared" si="21"/>
        <v>422710.07999999984</v>
      </c>
      <c r="N105" s="21">
        <f t="shared" si="17"/>
        <v>0.57991064567909345</v>
      </c>
      <c r="O105" s="53"/>
      <c r="P105" s="53"/>
      <c r="AD105" s="34"/>
      <c r="AE105" s="34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 t="s">
        <v>90</v>
      </c>
      <c r="B106" s="78">
        <v>2009381.2400000002</v>
      </c>
      <c r="C106" s="78">
        <v>528949.94999999925</v>
      </c>
      <c r="D106" s="78">
        <v>1205797.29</v>
      </c>
      <c r="E106" s="19">
        <f>'1QTR510'!H106</f>
        <v>1181249.6000000001</v>
      </c>
      <c r="F106" s="19">
        <f t="shared" si="18"/>
        <v>2513783.4999999995</v>
      </c>
      <c r="G106" s="78">
        <v>2175966.5099999998</v>
      </c>
      <c r="H106" s="19">
        <f t="shared" si="19"/>
        <v>337816.98999999976</v>
      </c>
      <c r="I106" s="21">
        <f t="shared" si="14"/>
        <v>0.15524916787437126</v>
      </c>
      <c r="J106" s="1"/>
      <c r="K106" s="19">
        <f t="shared" si="20"/>
        <v>2538331.1899999995</v>
      </c>
      <c r="L106" s="78">
        <v>2166555.27</v>
      </c>
      <c r="M106" s="19">
        <f t="shared" si="21"/>
        <v>371775.91999999946</v>
      </c>
      <c r="N106" s="21">
        <f t="shared" si="17"/>
        <v>0.17159770865203883</v>
      </c>
      <c r="O106" s="53"/>
      <c r="P106" s="53"/>
      <c r="AD106" s="34"/>
      <c r="AE106" s="34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 t="s">
        <v>91</v>
      </c>
      <c r="B107" s="78">
        <v>4819964.34</v>
      </c>
      <c r="C107" s="78">
        <v>1237872.0899999999</v>
      </c>
      <c r="D107" s="78">
        <v>2826781.81</v>
      </c>
      <c r="E107" s="19">
        <f>'1QTR510'!H107</f>
        <v>2768418.59</v>
      </c>
      <c r="F107" s="19">
        <f t="shared" si="18"/>
        <v>5999473.209999999</v>
      </c>
      <c r="G107" s="78">
        <v>4821530.59</v>
      </c>
      <c r="H107" s="19">
        <f t="shared" si="19"/>
        <v>1177942.6199999992</v>
      </c>
      <c r="I107" s="21">
        <f t="shared" si="14"/>
        <v>0.24430885545828285</v>
      </c>
      <c r="J107" s="1"/>
      <c r="K107" s="19">
        <f t="shared" si="20"/>
        <v>6057836.4299999997</v>
      </c>
      <c r="L107" s="78">
        <v>4816052.3099999996</v>
      </c>
      <c r="M107" s="19">
        <f t="shared" si="21"/>
        <v>1241784.1200000001</v>
      </c>
      <c r="N107" s="21">
        <f t="shared" si="17"/>
        <v>0.25784273925380186</v>
      </c>
      <c r="O107" s="53"/>
      <c r="P107" s="53"/>
      <c r="AD107" s="34"/>
      <c r="AE107" s="34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 t="s">
        <v>92</v>
      </c>
      <c r="B108" s="78">
        <v>121921801.34000002</v>
      </c>
      <c r="C108" s="78">
        <v>33888823.259999976</v>
      </c>
      <c r="D108" s="78">
        <v>71008755.099999994</v>
      </c>
      <c r="E108" s="19">
        <f>'1QTR510'!H108</f>
        <v>69628212.189999998</v>
      </c>
      <c r="F108" s="19">
        <f t="shared" si="18"/>
        <v>154430081.69</v>
      </c>
      <c r="G108" s="78">
        <v>121835728.91</v>
      </c>
      <c r="H108" s="19">
        <f t="shared" si="19"/>
        <v>32594352.780000001</v>
      </c>
      <c r="I108" s="21">
        <f t="shared" si="14"/>
        <v>0.26752704704608798</v>
      </c>
      <c r="J108" s="1"/>
      <c r="K108" s="19">
        <f t="shared" si="20"/>
        <v>155810624.59999999</v>
      </c>
      <c r="L108" s="78">
        <v>123161126.62</v>
      </c>
      <c r="M108" s="19">
        <f t="shared" si="21"/>
        <v>32649497.979999989</v>
      </c>
      <c r="N108" s="21">
        <f t="shared" si="17"/>
        <v>0.2650958047886034</v>
      </c>
      <c r="O108" s="53"/>
      <c r="P108" s="53"/>
      <c r="AD108" s="34"/>
      <c r="AE108" s="34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 t="s">
        <v>93</v>
      </c>
      <c r="B109" s="78">
        <v>4367174.3900000006</v>
      </c>
      <c r="C109" s="78">
        <v>1132143.3199999994</v>
      </c>
      <c r="D109" s="78">
        <v>2390325.09</v>
      </c>
      <c r="E109" s="19">
        <f>'1QTR510'!H109</f>
        <v>2330016.04</v>
      </c>
      <c r="F109" s="19">
        <f t="shared" si="18"/>
        <v>5439008.6600000001</v>
      </c>
      <c r="G109" s="78">
        <v>4058119.87</v>
      </c>
      <c r="H109" s="19">
        <f t="shared" si="19"/>
        <v>1380888.79</v>
      </c>
      <c r="I109" s="21">
        <f t="shared" ref="I109:I118" si="22">IF(ISERR(+F109/G109-1)," ",+F109/G109-1)</f>
        <v>0.34027796965987611</v>
      </c>
      <c r="J109" s="1"/>
      <c r="K109" s="19">
        <f t="shared" si="20"/>
        <v>5499317.71</v>
      </c>
      <c r="L109" s="78">
        <v>4084487.98</v>
      </c>
      <c r="M109" s="19">
        <f t="shared" si="21"/>
        <v>1414829.73</v>
      </c>
      <c r="N109" s="21">
        <f t="shared" si="17"/>
        <v>0.34639096428434102</v>
      </c>
      <c r="O109" s="53"/>
      <c r="P109" s="53"/>
      <c r="AD109" s="34"/>
      <c r="AE109" s="34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 t="s">
        <v>94</v>
      </c>
      <c r="B110" s="78">
        <v>1959394.51</v>
      </c>
      <c r="C110" s="78">
        <v>524925.19999999995</v>
      </c>
      <c r="D110" s="78">
        <v>1208228.6399999999</v>
      </c>
      <c r="E110" s="19">
        <f>'1QTR510'!H110</f>
        <v>1179709.19</v>
      </c>
      <c r="F110" s="19">
        <f t="shared" si="18"/>
        <v>2455800.2599999998</v>
      </c>
      <c r="G110" s="78">
        <v>1989192.99</v>
      </c>
      <c r="H110" s="19">
        <f t="shared" si="19"/>
        <v>466607.26999999979</v>
      </c>
      <c r="I110" s="21">
        <f t="shared" si="22"/>
        <v>0.23457114133505952</v>
      </c>
      <c r="J110" s="1"/>
      <c r="K110" s="19">
        <f t="shared" si="20"/>
        <v>2484319.71</v>
      </c>
      <c r="L110" s="78">
        <v>1978628.27</v>
      </c>
      <c r="M110" s="19">
        <f t="shared" si="21"/>
        <v>505691.43999999994</v>
      </c>
      <c r="N110" s="21">
        <f t="shared" ref="N110:N118" si="23">IF(ISERR(+K110/L110-1)," ",+K110/L110-1)</f>
        <v>0.25557677895706998</v>
      </c>
      <c r="O110" s="53"/>
      <c r="P110" s="53"/>
      <c r="AD110" s="34"/>
      <c r="AE110" s="34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 t="s">
        <v>95</v>
      </c>
      <c r="B111" s="78">
        <v>3900317.87</v>
      </c>
      <c r="C111" s="78">
        <v>1148138.9500000002</v>
      </c>
      <c r="D111" s="78">
        <v>2364122.13</v>
      </c>
      <c r="E111" s="19">
        <f>'1QTR510'!H111</f>
        <v>2317401.7000000002</v>
      </c>
      <c r="F111" s="19">
        <f t="shared" si="18"/>
        <v>5001736.3900000006</v>
      </c>
      <c r="G111" s="78">
        <v>4506143.5299999993</v>
      </c>
      <c r="H111" s="19">
        <f t="shared" si="19"/>
        <v>495592.86000000127</v>
      </c>
      <c r="I111" s="21">
        <f t="shared" si="22"/>
        <v>0.10998159661372386</v>
      </c>
      <c r="J111" s="1"/>
      <c r="K111" s="19">
        <f t="shared" si="20"/>
        <v>5048456.82</v>
      </c>
      <c r="L111" s="78">
        <v>4545764.51</v>
      </c>
      <c r="M111" s="19">
        <f t="shared" si="21"/>
        <v>502692.31000000052</v>
      </c>
      <c r="N111" s="21">
        <f t="shared" si="23"/>
        <v>0.1105847671814395</v>
      </c>
      <c r="O111" s="53"/>
      <c r="P111" s="53"/>
      <c r="AD111" s="34"/>
      <c r="AE111" s="34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 t="s">
        <v>96</v>
      </c>
      <c r="B112" s="78">
        <v>10459174.199999999</v>
      </c>
      <c r="C112" s="78">
        <v>2776911.6799999997</v>
      </c>
      <c r="D112" s="78">
        <v>5984943.7699999996</v>
      </c>
      <c r="E112" s="19">
        <f>'1QTR510'!H112</f>
        <v>5855260.1200000001</v>
      </c>
      <c r="F112" s="19">
        <f t="shared" si="18"/>
        <v>13106402.23</v>
      </c>
      <c r="G112" s="78">
        <v>10304509.299999997</v>
      </c>
      <c r="H112" s="19">
        <f t="shared" si="19"/>
        <v>2801892.9300000034</v>
      </c>
      <c r="I112" s="21">
        <f t="shared" si="22"/>
        <v>0.27190939892693433</v>
      </c>
      <c r="J112" s="1"/>
      <c r="K112" s="19">
        <f t="shared" si="20"/>
        <v>13236085.879999999</v>
      </c>
      <c r="L112" s="78">
        <v>10357198.419999998</v>
      </c>
      <c r="M112" s="19">
        <f t="shared" si="21"/>
        <v>2878887.4600000009</v>
      </c>
      <c r="N112" s="21">
        <f t="shared" si="23"/>
        <v>0.27796005669262835</v>
      </c>
      <c r="O112" s="53"/>
      <c r="P112" s="53"/>
      <c r="AD112" s="34"/>
      <c r="AE112" s="34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 t="s">
        <v>97</v>
      </c>
      <c r="B113" s="78">
        <v>4267591.6399999997</v>
      </c>
      <c r="C113" s="78">
        <v>1237361.4800000004</v>
      </c>
      <c r="D113" s="78">
        <v>2475214.7000000002</v>
      </c>
      <c r="E113" s="19">
        <f>'1QTR510'!H113</f>
        <v>2424871.62</v>
      </c>
      <c r="F113" s="19">
        <f t="shared" si="18"/>
        <v>5454610.04</v>
      </c>
      <c r="G113" s="78">
        <v>4175154.38</v>
      </c>
      <c r="H113" s="19">
        <f t="shared" si="19"/>
        <v>1279455.6600000001</v>
      </c>
      <c r="I113" s="21">
        <f t="shared" si="22"/>
        <v>0.3064451140127662</v>
      </c>
      <c r="J113" s="1"/>
      <c r="K113" s="19">
        <f t="shared" si="20"/>
        <v>5504953.1200000001</v>
      </c>
      <c r="L113" s="78">
        <v>4198614.04</v>
      </c>
      <c r="M113" s="19">
        <f t="shared" si="21"/>
        <v>1306339.08</v>
      </c>
      <c r="N113" s="21">
        <f t="shared" si="23"/>
        <v>0.31113578613193993</v>
      </c>
      <c r="O113" s="53"/>
      <c r="P113" s="53"/>
      <c r="AD113" s="34"/>
      <c r="AE113" s="34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 t="s">
        <v>98</v>
      </c>
      <c r="B114" s="78">
        <v>1900843.12</v>
      </c>
      <c r="C114" s="78">
        <v>486122.96999999974</v>
      </c>
      <c r="D114" s="78">
        <v>1076823.53</v>
      </c>
      <c r="E114" s="19">
        <f>'1QTR510'!H114</f>
        <v>1051477.69</v>
      </c>
      <c r="F114" s="19">
        <f t="shared" si="18"/>
        <v>2361620.25</v>
      </c>
      <c r="G114" s="78">
        <v>1884563.5199999996</v>
      </c>
      <c r="H114" s="19">
        <f t="shared" si="19"/>
        <v>477056.73000000045</v>
      </c>
      <c r="I114" s="21">
        <f t="shared" si="22"/>
        <v>0.25313910883725499</v>
      </c>
      <c r="J114" s="1"/>
      <c r="K114" s="19">
        <f t="shared" si="20"/>
        <v>2386966.09</v>
      </c>
      <c r="L114" s="78">
        <v>1890748.4199999997</v>
      </c>
      <c r="M114" s="19">
        <f t="shared" si="21"/>
        <v>496217.67000000016</v>
      </c>
      <c r="N114" s="21">
        <f t="shared" si="23"/>
        <v>0.26244510626114925</v>
      </c>
      <c r="O114" s="53"/>
      <c r="P114" s="53"/>
      <c r="AD114" s="34"/>
      <c r="AE114" s="34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 t="s">
        <v>99</v>
      </c>
      <c r="B115" s="78">
        <v>4075282.95</v>
      </c>
      <c r="C115" s="78">
        <v>1139055.04</v>
      </c>
      <c r="D115" s="78">
        <v>2424481.9900000002</v>
      </c>
      <c r="E115" s="19">
        <f>'1QTR510'!H115</f>
        <v>2372964.91</v>
      </c>
      <c r="F115" s="19">
        <f t="shared" si="18"/>
        <v>5162820.91</v>
      </c>
      <c r="G115" s="78">
        <v>4179367.5199999996</v>
      </c>
      <c r="H115" s="19">
        <f t="shared" si="19"/>
        <v>983453.3900000006</v>
      </c>
      <c r="I115" s="21">
        <f t="shared" si="22"/>
        <v>0.2353115358469362</v>
      </c>
      <c r="J115" s="1"/>
      <c r="K115" s="19">
        <f t="shared" si="20"/>
        <v>5214337.99</v>
      </c>
      <c r="L115" s="78">
        <v>4189578.4099999997</v>
      </c>
      <c r="M115" s="19">
        <f t="shared" si="21"/>
        <v>1024759.5800000005</v>
      </c>
      <c r="N115" s="21">
        <f t="shared" si="23"/>
        <v>0.24459730304940175</v>
      </c>
      <c r="O115" s="53"/>
      <c r="P115" s="53"/>
      <c r="AD115" s="34"/>
      <c r="AE115" s="34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 t="s">
        <v>100</v>
      </c>
      <c r="B116" s="78">
        <v>52207036.600000001</v>
      </c>
      <c r="C116" s="78">
        <v>14728664.399999999</v>
      </c>
      <c r="D116" s="78">
        <v>30863497.93</v>
      </c>
      <c r="E116" s="19">
        <f>'1QTR510'!H116</f>
        <v>30332234.809999999</v>
      </c>
      <c r="F116" s="19">
        <f t="shared" si="18"/>
        <v>66404437.879999995</v>
      </c>
      <c r="G116" s="78">
        <v>57160981.920000002</v>
      </c>
      <c r="H116" s="19">
        <f t="shared" si="19"/>
        <v>9243455.9599999934</v>
      </c>
      <c r="I116" s="21">
        <f t="shared" si="22"/>
        <v>0.16170918779766108</v>
      </c>
      <c r="J116" s="1"/>
      <c r="K116" s="19">
        <f t="shared" si="20"/>
        <v>66935701</v>
      </c>
      <c r="L116" s="78">
        <v>57884644.670000002</v>
      </c>
      <c r="M116" s="19">
        <f t="shared" si="21"/>
        <v>9051056.3299999982</v>
      </c>
      <c r="N116" s="21">
        <f t="shared" si="23"/>
        <v>0.15636368473193563</v>
      </c>
      <c r="O116" s="53"/>
      <c r="P116" s="53"/>
      <c r="AD116" s="34"/>
      <c r="AE116" s="34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 t="s">
        <v>101</v>
      </c>
      <c r="B117" s="78">
        <v>1546567.81</v>
      </c>
      <c r="C117" s="78">
        <v>426042.18999999994</v>
      </c>
      <c r="D117" s="78">
        <v>936090.19</v>
      </c>
      <c r="E117" s="19">
        <f>'1QTR510'!H117</f>
        <v>914225.86</v>
      </c>
      <c r="F117" s="19">
        <f t="shared" si="18"/>
        <v>1950745.67</v>
      </c>
      <c r="G117" s="78">
        <v>1506797.4900000002</v>
      </c>
      <c r="H117" s="19">
        <f t="shared" si="19"/>
        <v>443948.1799999997</v>
      </c>
      <c r="I117" s="21">
        <f t="shared" si="22"/>
        <v>0.29463028903771238</v>
      </c>
      <c r="J117" s="1"/>
      <c r="K117" s="19">
        <f t="shared" si="20"/>
        <v>1972610</v>
      </c>
      <c r="L117" s="78">
        <v>1509852.84</v>
      </c>
      <c r="M117" s="19">
        <f t="shared" si="21"/>
        <v>462757.15999999992</v>
      </c>
      <c r="N117" s="21">
        <f t="shared" si="23"/>
        <v>0.30649156509848985</v>
      </c>
      <c r="O117" s="53"/>
      <c r="P117" s="53"/>
      <c r="AD117" s="34"/>
      <c r="AE117" s="34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 t="s">
        <v>102</v>
      </c>
      <c r="B118" s="78">
        <v>1091759.51</v>
      </c>
      <c r="C118" s="78">
        <v>294734.81000000006</v>
      </c>
      <c r="D118" s="78">
        <v>633809.41</v>
      </c>
      <c r="E118" s="19">
        <f>'1QTR510'!H118</f>
        <v>618755.65</v>
      </c>
      <c r="F118" s="19">
        <f t="shared" si="18"/>
        <v>1371440.56</v>
      </c>
      <c r="G118" s="78">
        <v>1038429.73</v>
      </c>
      <c r="H118" s="19">
        <f t="shared" si="19"/>
        <v>333010.83000000007</v>
      </c>
      <c r="I118" s="21">
        <f t="shared" si="22"/>
        <v>0.32068691831463658</v>
      </c>
      <c r="J118" s="1"/>
      <c r="K118" s="19">
        <f t="shared" si="20"/>
        <v>1386494.32</v>
      </c>
      <c r="L118" s="78">
        <v>1038972.19</v>
      </c>
      <c r="M118" s="19">
        <f t="shared" si="21"/>
        <v>347522.13000000012</v>
      </c>
      <c r="N118" s="21">
        <f t="shared" si="23"/>
        <v>0.33448646012363437</v>
      </c>
      <c r="O118" s="53"/>
      <c r="P118" s="53"/>
      <c r="AD118" s="34"/>
      <c r="AE118" s="34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6" t="s">
        <v>103</v>
      </c>
      <c r="B119" s="78" t="s">
        <v>128</v>
      </c>
      <c r="C119" s="78" t="s">
        <v>123</v>
      </c>
      <c r="D119" s="78" t="s">
        <v>123</v>
      </c>
      <c r="E119" s="19" t="s">
        <v>123</v>
      </c>
      <c r="F119" s="19" t="s">
        <v>128</v>
      </c>
      <c r="G119" s="78" t="s">
        <v>128</v>
      </c>
      <c r="H119" s="19" t="s">
        <v>128</v>
      </c>
      <c r="I119" s="21"/>
      <c r="J119" s="1"/>
      <c r="K119" s="19" t="s">
        <v>128</v>
      </c>
      <c r="L119" s="78" t="s">
        <v>128</v>
      </c>
      <c r="M119" s="19" t="s">
        <v>128</v>
      </c>
      <c r="N119" s="21"/>
      <c r="O119" s="53"/>
      <c r="P119" s="53"/>
      <c r="AD119" s="34"/>
      <c r="AE119" s="34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 t="s">
        <v>104</v>
      </c>
      <c r="B120" s="78">
        <v>278502.62</v>
      </c>
      <c r="C120" s="78">
        <v>75363.479999999981</v>
      </c>
      <c r="D120" s="78">
        <v>170157.69</v>
      </c>
      <c r="E120" s="19">
        <f>'1QTR510'!H120</f>
        <v>165232.19</v>
      </c>
      <c r="F120" s="19">
        <f t="shared" ref="F120:F145" si="24">B120+C120-D120+E120</f>
        <v>348940.6</v>
      </c>
      <c r="G120" s="78">
        <v>366484.76</v>
      </c>
      <c r="H120" s="19">
        <f t="shared" ref="H120:H145" si="25">F120-G120</f>
        <v>-17544.160000000033</v>
      </c>
      <c r="I120" s="21">
        <f t="shared" ref="I120:I145" si="26">IF(ISERR(+F120/G120-1)," ",+F120/G120-1)</f>
        <v>-4.787145855669428E-2</v>
      </c>
      <c r="J120" s="1"/>
      <c r="K120" s="19">
        <f t="shared" ref="K120:K145" si="27">B120+C120</f>
        <v>353866.1</v>
      </c>
      <c r="L120" s="78">
        <v>373782.35</v>
      </c>
      <c r="M120" s="19">
        <f t="shared" ref="M120:M145" si="28">K120-L120</f>
        <v>-19916.25</v>
      </c>
      <c r="N120" s="21">
        <f t="shared" ref="N120:N145" si="29">IF(ISERR(+K120/L120-1)," ",+K120/L120-1)</f>
        <v>-5.32830134970258E-2</v>
      </c>
      <c r="O120" s="53"/>
      <c r="P120" s="53"/>
      <c r="AD120" s="34"/>
      <c r="AE120" s="34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 t="s">
        <v>105</v>
      </c>
      <c r="B121" s="78">
        <v>46558.68</v>
      </c>
      <c r="C121" s="78">
        <v>12117.64</v>
      </c>
      <c r="D121" s="78">
        <v>28799.61</v>
      </c>
      <c r="E121" s="19">
        <f>'1QTR510'!H121</f>
        <v>28089.53</v>
      </c>
      <c r="F121" s="19">
        <f t="shared" si="24"/>
        <v>57966.239999999998</v>
      </c>
      <c r="G121" s="78">
        <v>62203.579999999987</v>
      </c>
      <c r="H121" s="19">
        <f t="shared" si="25"/>
        <v>-4237.3399999999892</v>
      </c>
      <c r="I121" s="21">
        <f t="shared" si="26"/>
        <v>-6.8120516536186337E-2</v>
      </c>
      <c r="J121" s="1"/>
      <c r="K121" s="19">
        <f t="shared" si="27"/>
        <v>58676.32</v>
      </c>
      <c r="L121" s="78">
        <v>63440.669999999984</v>
      </c>
      <c r="M121" s="19">
        <f t="shared" si="28"/>
        <v>-4764.349999999984</v>
      </c>
      <c r="N121" s="21">
        <f t="shared" si="29"/>
        <v>-7.5099301441803545E-2</v>
      </c>
      <c r="O121" s="53"/>
      <c r="P121" s="53"/>
      <c r="AD121" s="34"/>
      <c r="AE121" s="34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 t="s">
        <v>106</v>
      </c>
      <c r="B122" s="78">
        <v>40649.86</v>
      </c>
      <c r="C122" s="78">
        <v>34642.48000000001</v>
      </c>
      <c r="D122" s="78">
        <v>24851.66</v>
      </c>
      <c r="E122" s="19">
        <f>'1QTR510'!H122</f>
        <v>24212.43</v>
      </c>
      <c r="F122" s="19">
        <f t="shared" si="24"/>
        <v>74653.110000000015</v>
      </c>
      <c r="G122" s="78">
        <v>47165.08</v>
      </c>
      <c r="H122" s="19">
        <f t="shared" si="25"/>
        <v>27488.030000000013</v>
      </c>
      <c r="I122" s="21">
        <f t="shared" si="26"/>
        <v>0.58280469364199128</v>
      </c>
      <c r="J122" s="1"/>
      <c r="K122" s="19">
        <f t="shared" si="27"/>
        <v>75292.340000000011</v>
      </c>
      <c r="L122" s="78">
        <v>48110.33</v>
      </c>
      <c r="M122" s="19">
        <f t="shared" si="28"/>
        <v>27182.010000000009</v>
      </c>
      <c r="N122" s="21">
        <f t="shared" si="29"/>
        <v>0.56499321455496165</v>
      </c>
      <c r="O122" s="53"/>
      <c r="P122" s="53"/>
      <c r="AD122" s="34"/>
      <c r="AE122" s="34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 t="s">
        <v>107</v>
      </c>
      <c r="B123" s="78">
        <v>86610.549999999988</v>
      </c>
      <c r="C123" s="78">
        <v>22347.570000000022</v>
      </c>
      <c r="D123" s="78">
        <v>53757.72</v>
      </c>
      <c r="E123" s="19">
        <f>'1QTR510'!H123</f>
        <v>52450.81</v>
      </c>
      <c r="F123" s="19">
        <f t="shared" si="24"/>
        <v>107651.21</v>
      </c>
      <c r="G123" s="78">
        <v>126491.90999999999</v>
      </c>
      <c r="H123" s="19">
        <f t="shared" si="25"/>
        <v>-18840.699999999983</v>
      </c>
      <c r="I123" s="21">
        <f t="shared" si="26"/>
        <v>-0.1489478655196208</v>
      </c>
      <c r="J123" s="1"/>
      <c r="K123" s="19">
        <f t="shared" si="27"/>
        <v>108958.12000000001</v>
      </c>
      <c r="L123" s="78">
        <v>129033.68999999999</v>
      </c>
      <c r="M123" s="19">
        <f t="shared" si="28"/>
        <v>-20075.569999999978</v>
      </c>
      <c r="N123" s="21">
        <f t="shared" si="29"/>
        <v>-0.15558394090721561</v>
      </c>
      <c r="O123" s="53"/>
      <c r="P123" s="53"/>
      <c r="AD123" s="34"/>
      <c r="AE123" s="34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 t="s">
        <v>108</v>
      </c>
      <c r="B124" s="78">
        <v>40893.1</v>
      </c>
      <c r="C124" s="78">
        <v>10908.530000000006</v>
      </c>
      <c r="D124" s="78">
        <v>25139.53</v>
      </c>
      <c r="E124" s="19">
        <f>'1QTR510'!H124</f>
        <v>24499.439999999999</v>
      </c>
      <c r="F124" s="19">
        <f t="shared" si="24"/>
        <v>51161.540000000008</v>
      </c>
      <c r="G124" s="78">
        <v>47852.78</v>
      </c>
      <c r="H124" s="19">
        <f t="shared" si="25"/>
        <v>3308.7600000000093</v>
      </c>
      <c r="I124" s="21">
        <f t="shared" si="26"/>
        <v>6.9144572164877571E-2</v>
      </c>
      <c r="J124" s="1"/>
      <c r="K124" s="19">
        <f t="shared" si="27"/>
        <v>51801.630000000005</v>
      </c>
      <c r="L124" s="78">
        <v>48802.46</v>
      </c>
      <c r="M124" s="19">
        <f t="shared" si="28"/>
        <v>2999.1700000000055</v>
      </c>
      <c r="N124" s="21">
        <f t="shared" si="29"/>
        <v>6.1455303687560026E-2</v>
      </c>
      <c r="O124" s="53"/>
      <c r="P124" s="53"/>
      <c r="AD124" s="34"/>
      <c r="AE124" s="34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 t="s">
        <v>109</v>
      </c>
      <c r="B125" s="78">
        <v>32004.62</v>
      </c>
      <c r="C125" s="78">
        <v>9394.3599999999969</v>
      </c>
      <c r="D125" s="78">
        <v>19544.18</v>
      </c>
      <c r="E125" s="19">
        <f>'1QTR510'!H125</f>
        <v>19022.919999999998</v>
      </c>
      <c r="F125" s="19">
        <f t="shared" si="24"/>
        <v>40877.719999999994</v>
      </c>
      <c r="G125" s="78">
        <v>36716.89</v>
      </c>
      <c r="H125" s="19">
        <f t="shared" si="25"/>
        <v>4160.8299999999945</v>
      </c>
      <c r="I125" s="21">
        <f t="shared" si="26"/>
        <v>0.11332196163672892</v>
      </c>
      <c r="J125" s="1"/>
      <c r="K125" s="19">
        <f t="shared" si="27"/>
        <v>41398.979999999996</v>
      </c>
      <c r="L125" s="78">
        <v>37453.5</v>
      </c>
      <c r="M125" s="19">
        <f t="shared" si="28"/>
        <v>3945.4799999999959</v>
      </c>
      <c r="N125" s="21">
        <f t="shared" si="29"/>
        <v>0.10534342584805145</v>
      </c>
      <c r="O125" s="53"/>
      <c r="P125" s="53"/>
      <c r="AD125" s="34"/>
      <c r="AE125" s="34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 t="s">
        <v>110</v>
      </c>
      <c r="B126" s="78">
        <v>22986.67</v>
      </c>
      <c r="C126" s="78">
        <v>6068.3300000000017</v>
      </c>
      <c r="D126" s="78">
        <v>14022.71</v>
      </c>
      <c r="E126" s="19">
        <f>'1QTR510'!H126</f>
        <v>13671.81</v>
      </c>
      <c r="F126" s="19">
        <f t="shared" si="24"/>
        <v>28704.1</v>
      </c>
      <c r="G126" s="78">
        <v>28537.26</v>
      </c>
      <c r="H126" s="19">
        <f t="shared" si="25"/>
        <v>166.84000000000015</v>
      </c>
      <c r="I126" s="21">
        <f t="shared" si="26"/>
        <v>5.8463916998339194E-3</v>
      </c>
      <c r="J126" s="1"/>
      <c r="K126" s="19">
        <f t="shared" si="27"/>
        <v>29055</v>
      </c>
      <c r="L126" s="78">
        <v>29104.47</v>
      </c>
      <c r="M126" s="19">
        <f t="shared" si="28"/>
        <v>-49.470000000001164</v>
      </c>
      <c r="N126" s="21">
        <f t="shared" si="29"/>
        <v>-1.6997389060855461E-3</v>
      </c>
      <c r="O126" s="53"/>
      <c r="P126" s="53"/>
      <c r="AD126" s="34"/>
      <c r="AE126" s="34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 t="s">
        <v>111</v>
      </c>
      <c r="B127" s="78">
        <v>42813.34</v>
      </c>
      <c r="C127" s="78">
        <v>11469.650000000001</v>
      </c>
      <c r="D127" s="78">
        <v>26290.51</v>
      </c>
      <c r="E127" s="19">
        <f>'1QTR510'!H127</f>
        <v>25604.720000000001</v>
      </c>
      <c r="F127" s="19">
        <f t="shared" si="24"/>
        <v>53597.2</v>
      </c>
      <c r="G127" s="78">
        <v>49671.450000000004</v>
      </c>
      <c r="H127" s="19">
        <f t="shared" si="25"/>
        <v>3925.7499999999927</v>
      </c>
      <c r="I127" s="21">
        <f t="shared" si="26"/>
        <v>7.9034334612740231E-2</v>
      </c>
      <c r="J127" s="1"/>
      <c r="K127" s="19">
        <f t="shared" si="27"/>
        <v>54282.99</v>
      </c>
      <c r="L127" s="78">
        <v>50666.180000000008</v>
      </c>
      <c r="M127" s="19">
        <f t="shared" si="28"/>
        <v>3616.8099999999904</v>
      </c>
      <c r="N127" s="21">
        <f t="shared" si="29"/>
        <v>7.1385093567345903E-2</v>
      </c>
      <c r="O127" s="53"/>
      <c r="P127" s="53"/>
      <c r="AD127" s="34"/>
      <c r="AE127" s="34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 t="s">
        <v>112</v>
      </c>
      <c r="B128" s="78">
        <v>33262.21</v>
      </c>
      <c r="C128" s="78">
        <v>8685.9500000000044</v>
      </c>
      <c r="D128" s="78">
        <v>20723.05</v>
      </c>
      <c r="E128" s="19">
        <f>'1QTR510'!H128</f>
        <v>20219.650000000001</v>
      </c>
      <c r="F128" s="19">
        <f t="shared" si="24"/>
        <v>41444.760000000009</v>
      </c>
      <c r="G128" s="78">
        <v>46655.909999999996</v>
      </c>
      <c r="H128" s="19">
        <f t="shared" si="25"/>
        <v>-5211.1499999999869</v>
      </c>
      <c r="I128" s="21">
        <f t="shared" si="26"/>
        <v>-0.11169324529303981</v>
      </c>
      <c r="J128" s="1"/>
      <c r="K128" s="19">
        <f t="shared" si="27"/>
        <v>41948.160000000003</v>
      </c>
      <c r="L128" s="78">
        <v>47584.49</v>
      </c>
      <c r="M128" s="19">
        <f t="shared" si="28"/>
        <v>-5636.3299999999945</v>
      </c>
      <c r="N128" s="21">
        <f t="shared" si="29"/>
        <v>-0.11844888954363064</v>
      </c>
      <c r="O128" s="53"/>
      <c r="P128" s="53"/>
      <c r="AD128" s="34"/>
      <c r="AE128" s="34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 t="s">
        <v>113</v>
      </c>
      <c r="B129" s="78">
        <v>116879.76000000001</v>
      </c>
      <c r="C129" s="78">
        <v>30115.639999999985</v>
      </c>
      <c r="D129" s="78">
        <v>71556.289999999994</v>
      </c>
      <c r="E129" s="19">
        <f>'1QTR510'!H129</f>
        <v>69818.100000000006</v>
      </c>
      <c r="F129" s="19">
        <f t="shared" si="24"/>
        <v>145257.21000000002</v>
      </c>
      <c r="G129" s="78">
        <v>148570.25</v>
      </c>
      <c r="H129" s="19">
        <f t="shared" si="25"/>
        <v>-3313.039999999979</v>
      </c>
      <c r="I129" s="21">
        <f t="shared" si="26"/>
        <v>-2.229948458725739E-2</v>
      </c>
      <c r="J129" s="1"/>
      <c r="K129" s="19">
        <f t="shared" si="27"/>
        <v>146995.4</v>
      </c>
      <c r="L129" s="78">
        <v>151556.88</v>
      </c>
      <c r="M129" s="19">
        <f t="shared" si="28"/>
        <v>-4561.4800000000105</v>
      </c>
      <c r="N129" s="21">
        <f t="shared" si="29"/>
        <v>-3.0097478913527431E-2</v>
      </c>
      <c r="O129" s="53"/>
      <c r="P129" s="53"/>
      <c r="AD129" s="34"/>
      <c r="AE129" s="34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 t="s">
        <v>114</v>
      </c>
      <c r="B130" s="78">
        <v>147937.47</v>
      </c>
      <c r="C130" s="78">
        <v>38909.800000000017</v>
      </c>
      <c r="D130" s="78">
        <v>91114.93</v>
      </c>
      <c r="E130" s="19">
        <f>'1QTR510'!H130</f>
        <v>88900.6</v>
      </c>
      <c r="F130" s="19">
        <f t="shared" si="24"/>
        <v>184632.94000000003</v>
      </c>
      <c r="G130" s="78">
        <v>171214.67000000004</v>
      </c>
      <c r="H130" s="19">
        <f t="shared" si="25"/>
        <v>13418.26999999999</v>
      </c>
      <c r="I130" s="21">
        <f t="shared" si="26"/>
        <v>7.8371029772156708E-2</v>
      </c>
      <c r="J130" s="1"/>
      <c r="K130" s="19">
        <f t="shared" si="27"/>
        <v>186847.27000000002</v>
      </c>
      <c r="L130" s="78">
        <v>174631.03000000003</v>
      </c>
      <c r="M130" s="19">
        <f t="shared" si="28"/>
        <v>12216.239999999991</v>
      </c>
      <c r="N130" s="21">
        <f t="shared" si="29"/>
        <v>6.9954577946427898E-2</v>
      </c>
      <c r="O130" s="53"/>
      <c r="P130" s="53"/>
      <c r="AD130" s="34"/>
      <c r="AE130" s="34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 t="s">
        <v>152</v>
      </c>
      <c r="B131" s="78">
        <v>213272.45</v>
      </c>
      <c r="C131" s="78">
        <v>56023.169999999984</v>
      </c>
      <c r="D131" s="78">
        <v>130571.47</v>
      </c>
      <c r="E131" s="19">
        <f>'1QTR510'!H131</f>
        <v>127399.73</v>
      </c>
      <c r="F131" s="19">
        <f t="shared" si="24"/>
        <v>266123.88</v>
      </c>
      <c r="G131" s="78">
        <v>253954.27000000002</v>
      </c>
      <c r="H131" s="19">
        <f t="shared" si="25"/>
        <v>12169.609999999986</v>
      </c>
      <c r="I131" s="21">
        <f t="shared" si="26"/>
        <v>4.7920477966367558E-2</v>
      </c>
      <c r="J131" s="1"/>
      <c r="K131" s="19">
        <f t="shared" si="27"/>
        <v>269295.62</v>
      </c>
      <c r="L131" s="78">
        <v>258996.2</v>
      </c>
      <c r="M131" s="19">
        <f t="shared" si="28"/>
        <v>10299.419999999984</v>
      </c>
      <c r="N131" s="21">
        <f t="shared" si="29"/>
        <v>3.9766683835515737E-2</v>
      </c>
      <c r="O131" s="53"/>
      <c r="P131" s="53"/>
      <c r="AD131" s="34"/>
      <c r="AE131" s="34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 t="s">
        <v>115</v>
      </c>
      <c r="B132" s="78">
        <v>240398.61</v>
      </c>
      <c r="C132" s="78">
        <v>62287.380000000005</v>
      </c>
      <c r="D132" s="78">
        <v>147156.87</v>
      </c>
      <c r="E132" s="19">
        <f>'1QTR510'!H132</f>
        <v>143582.25</v>
      </c>
      <c r="F132" s="19">
        <f t="shared" si="24"/>
        <v>299111.37</v>
      </c>
      <c r="G132" s="78">
        <v>258752.43999999997</v>
      </c>
      <c r="H132" s="19">
        <f t="shared" si="25"/>
        <v>40358.930000000022</v>
      </c>
      <c r="I132" s="21">
        <f t="shared" si="26"/>
        <v>0.15597507022542478</v>
      </c>
      <c r="J132" s="1"/>
      <c r="K132" s="19">
        <f t="shared" si="27"/>
        <v>302685.99</v>
      </c>
      <c r="L132" s="78">
        <v>263922.43</v>
      </c>
      <c r="M132" s="19">
        <f t="shared" si="28"/>
        <v>38763.56</v>
      </c>
      <c r="N132" s="21">
        <f t="shared" si="29"/>
        <v>0.14687482227258974</v>
      </c>
      <c r="O132" s="53"/>
      <c r="P132" s="53"/>
      <c r="AD132" s="34"/>
      <c r="AE132" s="34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 t="s">
        <v>150</v>
      </c>
      <c r="B133" s="78">
        <v>201776.53999999998</v>
      </c>
      <c r="C133" s="78">
        <v>56924.339999999967</v>
      </c>
      <c r="D133" s="78">
        <v>123313.62</v>
      </c>
      <c r="E133" s="19">
        <f>'1QTR510'!H133</f>
        <v>120318.18</v>
      </c>
      <c r="F133" s="19">
        <f t="shared" si="24"/>
        <v>255705.43999999994</v>
      </c>
      <c r="G133" s="78">
        <v>221516</v>
      </c>
      <c r="H133" s="19">
        <f t="shared" si="25"/>
        <v>34189.439999999944</v>
      </c>
      <c r="I133" s="21">
        <f t="shared" si="26"/>
        <v>0.15434298199678542</v>
      </c>
      <c r="J133" s="1"/>
      <c r="K133" s="19">
        <f t="shared" si="27"/>
        <v>258700.87999999995</v>
      </c>
      <c r="L133" s="78">
        <v>225952.55</v>
      </c>
      <c r="M133" s="19">
        <f t="shared" si="28"/>
        <v>32748.329999999958</v>
      </c>
      <c r="N133" s="21">
        <f t="shared" si="29"/>
        <v>0.14493454488564073</v>
      </c>
      <c r="O133" s="53"/>
      <c r="P133" s="53"/>
      <c r="AD133" s="34"/>
      <c r="AE133" s="34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 t="s">
        <v>116</v>
      </c>
      <c r="B134" s="78">
        <v>127934.93</v>
      </c>
      <c r="C134" s="78">
        <v>33447.989999999991</v>
      </c>
      <c r="D134" s="78">
        <v>79688.89</v>
      </c>
      <c r="E134" s="19">
        <f>'1QTR510'!H134</f>
        <v>77753.149999999994</v>
      </c>
      <c r="F134" s="19">
        <f t="shared" si="24"/>
        <v>159447.18</v>
      </c>
      <c r="G134" s="78">
        <v>159394.25</v>
      </c>
      <c r="H134" s="19">
        <f t="shared" si="25"/>
        <v>52.929999999993015</v>
      </c>
      <c r="I134" s="21">
        <f t="shared" si="26"/>
        <v>3.3206969511123674E-4</v>
      </c>
      <c r="J134" s="1"/>
      <c r="K134" s="19">
        <f t="shared" si="27"/>
        <v>161382.91999999998</v>
      </c>
      <c r="L134" s="78">
        <v>162843.06</v>
      </c>
      <c r="M134" s="19">
        <f t="shared" si="28"/>
        <v>-1460.140000000014</v>
      </c>
      <c r="N134" s="21">
        <f t="shared" si="29"/>
        <v>-8.9665473002042972E-3</v>
      </c>
      <c r="O134" s="53"/>
      <c r="P134" s="53"/>
      <c r="AD134" s="34"/>
      <c r="AE134" s="34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 t="s">
        <v>117</v>
      </c>
      <c r="B135" s="78">
        <v>-6981.840000000002</v>
      </c>
      <c r="C135" s="78">
        <v>18721.260000000002</v>
      </c>
      <c r="D135" s="78">
        <v>10684.49</v>
      </c>
      <c r="E135" s="19">
        <f>'1QTR510'!H135</f>
        <v>10424.950000000001</v>
      </c>
      <c r="F135" s="19">
        <f t="shared" si="24"/>
        <v>11479.880000000001</v>
      </c>
      <c r="G135" s="78">
        <v>35586.479999999996</v>
      </c>
      <c r="H135" s="19">
        <f t="shared" si="25"/>
        <v>-24106.599999999995</v>
      </c>
      <c r="I135" s="21">
        <f t="shared" si="26"/>
        <v>-0.67740894856698386</v>
      </c>
      <c r="J135" s="1"/>
      <c r="K135" s="19">
        <f t="shared" si="27"/>
        <v>11739.42</v>
      </c>
      <c r="L135" s="78">
        <v>36287.42</v>
      </c>
      <c r="M135" s="19">
        <f t="shared" si="28"/>
        <v>-24548</v>
      </c>
      <c r="N135" s="21">
        <f t="shared" si="29"/>
        <v>-0.67648788478210897</v>
      </c>
      <c r="O135" s="53"/>
      <c r="P135" s="53"/>
      <c r="AD135" s="34"/>
      <c r="AE135" s="34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 t="s">
        <v>151</v>
      </c>
      <c r="B136" s="78">
        <v>62442.46</v>
      </c>
      <c r="C136" s="78">
        <v>16000.140000000007</v>
      </c>
      <c r="D136" s="78">
        <v>38741.379999999997</v>
      </c>
      <c r="E136" s="19">
        <f>'1QTR510'!H136</f>
        <v>37799.410000000003</v>
      </c>
      <c r="F136" s="19">
        <f t="shared" si="24"/>
        <v>77500.63</v>
      </c>
      <c r="G136" s="78">
        <v>76430.700000000012</v>
      </c>
      <c r="H136" s="19">
        <f t="shared" si="25"/>
        <v>1069.929999999993</v>
      </c>
      <c r="I136" s="21">
        <f t="shared" si="26"/>
        <v>1.3998694241973419E-2</v>
      </c>
      <c r="J136" s="1"/>
      <c r="K136" s="19">
        <f t="shared" si="27"/>
        <v>78442.600000000006</v>
      </c>
      <c r="L136" s="78">
        <v>77957.77</v>
      </c>
      <c r="M136" s="19">
        <f t="shared" si="28"/>
        <v>484.83000000000175</v>
      </c>
      <c r="N136" s="21">
        <f t="shared" si="29"/>
        <v>6.2191363349670681E-3</v>
      </c>
      <c r="O136" s="53"/>
      <c r="P136" s="53"/>
      <c r="AD136" s="34"/>
      <c r="AE136" s="34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 t="s">
        <v>172</v>
      </c>
      <c r="B137" s="78">
        <v>117198.89</v>
      </c>
      <c r="C137" s="78">
        <v>30097.039999999994</v>
      </c>
      <c r="D137" s="78">
        <v>70664.88</v>
      </c>
      <c r="E137" s="19">
        <f>'1QTR510'!H137</f>
        <v>68911.23</v>
      </c>
      <c r="F137" s="19">
        <f>B137+C137-D137+E137</f>
        <v>145542.27999999997</v>
      </c>
      <c r="G137" s="78">
        <v>99147.860000000015</v>
      </c>
      <c r="H137" s="19">
        <f>F137-G137</f>
        <v>46394.419999999955</v>
      </c>
      <c r="I137" s="21">
        <f>IF(ISERR(+F137/G137-1)," ",+F137/G137-1)</f>
        <v>0.46793163261415782</v>
      </c>
      <c r="J137" s="1"/>
      <c r="K137" s="19">
        <f>B137+C137</f>
        <v>147295.93</v>
      </c>
      <c r="L137" s="78">
        <v>101149.33</v>
      </c>
      <c r="M137" s="19">
        <f>K137-L137</f>
        <v>46146.599999999991</v>
      </c>
      <c r="N137" s="21">
        <f>IF(ISERR(+K137/L137-1)," ",+K137/L137-1)</f>
        <v>0.45622249796414849</v>
      </c>
      <c r="O137" s="53"/>
      <c r="P137" s="53"/>
      <c r="AD137" s="34"/>
      <c r="AE137" s="34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 t="s">
        <v>146</v>
      </c>
      <c r="B138" s="78">
        <v>25652.58</v>
      </c>
      <c r="C138" s="78">
        <v>7017.9599999999991</v>
      </c>
      <c r="D138" s="78">
        <v>15742.34</v>
      </c>
      <c r="E138" s="19">
        <f>'1QTR510'!H138</f>
        <v>15272.66</v>
      </c>
      <c r="F138" s="19">
        <f t="shared" si="24"/>
        <v>32200.86</v>
      </c>
      <c r="G138" s="78">
        <v>30432.6</v>
      </c>
      <c r="H138" s="19">
        <f t="shared" si="25"/>
        <v>1768.260000000002</v>
      </c>
      <c r="I138" s="21">
        <f t="shared" si="26"/>
        <v>5.8104138325348442E-2</v>
      </c>
      <c r="J138" s="1"/>
      <c r="K138" s="19">
        <f t="shared" si="27"/>
        <v>32670.54</v>
      </c>
      <c r="L138" s="78">
        <v>31039.54</v>
      </c>
      <c r="M138" s="19">
        <f t="shared" si="28"/>
        <v>1631</v>
      </c>
      <c r="N138" s="21">
        <f t="shared" si="29"/>
        <v>5.2545881801083327E-2</v>
      </c>
      <c r="O138" s="53"/>
      <c r="P138" s="53"/>
      <c r="AD138" s="34"/>
      <c r="AE138" s="34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 t="s">
        <v>170</v>
      </c>
      <c r="B139" s="78">
        <v>52889.67</v>
      </c>
      <c r="C139" s="78">
        <v>14372.219999999987</v>
      </c>
      <c r="D139" s="78">
        <v>32985.629999999997</v>
      </c>
      <c r="E139" s="19">
        <f>'1QTR510'!H139</f>
        <v>32178.33</v>
      </c>
      <c r="F139" s="19">
        <f>B139+C139-D139+E139</f>
        <v>66454.59</v>
      </c>
      <c r="G139" s="78">
        <v>64740.209999999992</v>
      </c>
      <c r="H139" s="19">
        <f>F139-G139</f>
        <v>1714.3800000000047</v>
      </c>
      <c r="I139" s="21">
        <f>IF(ISERR(+F139/G139-1)," ",+F139/G139-1)</f>
        <v>2.6480915029469365E-2</v>
      </c>
      <c r="J139" s="1"/>
      <c r="K139" s="19">
        <f>B139+C139</f>
        <v>67261.889999999985</v>
      </c>
      <c r="L139" s="78">
        <v>66050.759999999995</v>
      </c>
      <c r="M139" s="19">
        <f>K139-L139</f>
        <v>1211.1299999999901</v>
      </c>
      <c r="N139" s="21">
        <f>IF(ISERR(+K139/L139-1)," ",+K139/L139-1)</f>
        <v>1.8336352223653263E-2</v>
      </c>
      <c r="O139" s="53"/>
      <c r="P139" s="53"/>
      <c r="AD139" s="34"/>
      <c r="AE139" s="34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 t="s">
        <v>118</v>
      </c>
      <c r="B140" s="78">
        <v>164101.87</v>
      </c>
      <c r="C140" s="78">
        <v>43260.06</v>
      </c>
      <c r="D140" s="78">
        <v>100523.65</v>
      </c>
      <c r="E140" s="19">
        <f>'1QTR510'!H140</f>
        <v>97900.34</v>
      </c>
      <c r="F140" s="19">
        <f t="shared" si="24"/>
        <v>204738.62</v>
      </c>
      <c r="G140" s="78">
        <v>196137.66000000003</v>
      </c>
      <c r="H140" s="19">
        <f t="shared" si="25"/>
        <v>8600.9599999999627</v>
      </c>
      <c r="I140" s="21">
        <f t="shared" si="26"/>
        <v>4.3851649907518775E-2</v>
      </c>
      <c r="J140" s="1"/>
      <c r="K140" s="19">
        <f t="shared" si="27"/>
        <v>207361.93</v>
      </c>
      <c r="L140" s="78">
        <v>200030.78000000003</v>
      </c>
      <c r="M140" s="19">
        <f t="shared" si="28"/>
        <v>7331.1499999999651</v>
      </c>
      <c r="N140" s="21">
        <f t="shared" si="29"/>
        <v>3.6650109548140408E-2</v>
      </c>
      <c r="O140" s="53"/>
      <c r="P140" s="53"/>
      <c r="AD140" s="34"/>
      <c r="AE140" s="34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 t="s">
        <v>142</v>
      </c>
      <c r="B141" s="78">
        <v>89406.41</v>
      </c>
      <c r="C141" s="78">
        <v>24901.309999999998</v>
      </c>
      <c r="D141" s="78">
        <v>56474.080000000002</v>
      </c>
      <c r="E141" s="19">
        <f>'1QTR510'!H141</f>
        <v>55044.91</v>
      </c>
      <c r="F141" s="19">
        <f t="shared" si="24"/>
        <v>112878.55</v>
      </c>
      <c r="G141" s="78">
        <v>114529.28</v>
      </c>
      <c r="H141" s="19">
        <f t="shared" si="25"/>
        <v>-1650.7299999999959</v>
      </c>
      <c r="I141" s="21">
        <f t="shared" si="26"/>
        <v>-1.4413170151772459E-2</v>
      </c>
      <c r="J141" s="1"/>
      <c r="K141" s="19">
        <f t="shared" si="27"/>
        <v>114307.72</v>
      </c>
      <c r="L141" s="78">
        <v>116807.45999999999</v>
      </c>
      <c r="M141" s="19">
        <f t="shared" si="28"/>
        <v>-2499.7399999999907</v>
      </c>
      <c r="N141" s="21">
        <f t="shared" si="29"/>
        <v>-2.1400516713572793E-2</v>
      </c>
      <c r="O141" s="53"/>
      <c r="P141" s="53"/>
      <c r="AD141" s="34"/>
      <c r="AE141" s="34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 t="s">
        <v>119</v>
      </c>
      <c r="B142" s="78">
        <v>142297.84</v>
      </c>
      <c r="C142" s="78">
        <v>36886.869999999995</v>
      </c>
      <c r="D142" s="78">
        <v>87006.95</v>
      </c>
      <c r="E142" s="19">
        <f>'1QTR510'!H142</f>
        <v>84884.4</v>
      </c>
      <c r="F142" s="19">
        <f t="shared" si="24"/>
        <v>177062.15999999997</v>
      </c>
      <c r="G142" s="78">
        <v>170123.08000000002</v>
      </c>
      <c r="H142" s="19">
        <f t="shared" si="25"/>
        <v>6939.0799999999581</v>
      </c>
      <c r="I142" s="21">
        <f t="shared" si="26"/>
        <v>4.0788586710280406E-2</v>
      </c>
      <c r="J142" s="1"/>
      <c r="K142" s="19">
        <f t="shared" si="27"/>
        <v>179184.71</v>
      </c>
      <c r="L142" s="78">
        <v>173520.14</v>
      </c>
      <c r="M142" s="19">
        <f t="shared" si="28"/>
        <v>5664.5699999999779</v>
      </c>
      <c r="N142" s="21">
        <f t="shared" si="29"/>
        <v>3.2645028986260538E-2</v>
      </c>
      <c r="O142" s="53"/>
      <c r="P142" s="53"/>
      <c r="AD142" s="34"/>
      <c r="AE142" s="34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 t="s">
        <v>120</v>
      </c>
      <c r="B143" s="78">
        <v>74808.759999999995</v>
      </c>
      <c r="C143" s="78">
        <v>19449.690000000017</v>
      </c>
      <c r="D143" s="78">
        <v>45962.83</v>
      </c>
      <c r="E143" s="19">
        <f>'1QTR510'!H143</f>
        <v>44844.66</v>
      </c>
      <c r="F143" s="19">
        <f t="shared" si="24"/>
        <v>93140.280000000013</v>
      </c>
      <c r="G143" s="78">
        <v>100210.31</v>
      </c>
      <c r="H143" s="19">
        <f t="shared" si="25"/>
        <v>-7070.0299999999843</v>
      </c>
      <c r="I143" s="21">
        <f t="shared" si="26"/>
        <v>-7.0551922252310995E-2</v>
      </c>
      <c r="J143" s="1"/>
      <c r="K143" s="19">
        <f t="shared" si="27"/>
        <v>94258.450000000012</v>
      </c>
      <c r="L143" s="78">
        <v>102201.19</v>
      </c>
      <c r="M143" s="19">
        <f t="shared" si="28"/>
        <v>-7942.7399999999907</v>
      </c>
      <c r="N143" s="21">
        <f t="shared" si="29"/>
        <v>-7.7716707603893709E-2</v>
      </c>
      <c r="O143" s="53"/>
      <c r="P143" s="53"/>
      <c r="AD143" s="34"/>
      <c r="AE143" s="34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 t="s">
        <v>121</v>
      </c>
      <c r="B144" s="78">
        <v>28640.61</v>
      </c>
      <c r="C144" s="78">
        <v>7449.75</v>
      </c>
      <c r="D144" s="78">
        <v>17412.27</v>
      </c>
      <c r="E144" s="19">
        <f>'1QTR510'!H144</f>
        <v>16979.830000000002</v>
      </c>
      <c r="F144" s="19">
        <f t="shared" si="24"/>
        <v>35657.919999999998</v>
      </c>
      <c r="G144" s="78">
        <v>31263.29</v>
      </c>
      <c r="H144" s="19">
        <f t="shared" si="25"/>
        <v>4394.6299999999974</v>
      </c>
      <c r="I144" s="21">
        <f t="shared" si="26"/>
        <v>0.14056837907974495</v>
      </c>
      <c r="J144" s="1"/>
      <c r="K144" s="19">
        <f t="shared" si="27"/>
        <v>36090.36</v>
      </c>
      <c r="L144" s="78">
        <v>31877.26</v>
      </c>
      <c r="M144" s="19">
        <f t="shared" si="28"/>
        <v>4213.1000000000022</v>
      </c>
      <c r="N144" s="21">
        <f t="shared" si="29"/>
        <v>0.1321663154235968</v>
      </c>
      <c r="O144" s="53"/>
      <c r="P144" s="53"/>
      <c r="AD144" s="34"/>
      <c r="AE144" s="34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 t="s">
        <v>122</v>
      </c>
      <c r="B145" s="78">
        <v>281495.08</v>
      </c>
      <c r="C145" s="78">
        <v>75501.76999999996</v>
      </c>
      <c r="D145" s="78">
        <v>170830.95</v>
      </c>
      <c r="E145" s="19">
        <f>'1QTR510'!H145</f>
        <v>166676.01</v>
      </c>
      <c r="F145" s="19">
        <f t="shared" si="24"/>
        <v>352841.91</v>
      </c>
      <c r="G145" s="78">
        <v>293072.40000000002</v>
      </c>
      <c r="H145" s="19">
        <f t="shared" si="25"/>
        <v>59769.509999999951</v>
      </c>
      <c r="I145" s="21">
        <f t="shared" si="26"/>
        <v>0.20394110806749444</v>
      </c>
      <c r="J145" s="1"/>
      <c r="K145" s="19">
        <f t="shared" si="27"/>
        <v>356996.85</v>
      </c>
      <c r="L145" s="78">
        <v>298972.78000000003</v>
      </c>
      <c r="M145" s="19">
        <f t="shared" si="28"/>
        <v>58024.069999999949</v>
      </c>
      <c r="N145" s="21">
        <f t="shared" si="29"/>
        <v>0.19407810302998141</v>
      </c>
      <c r="O145" s="53"/>
      <c r="P145" s="53"/>
      <c r="AD145" s="34"/>
      <c r="AE145" s="34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78" t="s">
        <v>128</v>
      </c>
      <c r="C146" s="78" t="s">
        <v>128</v>
      </c>
      <c r="D146" s="78"/>
      <c r="E146" s="19"/>
      <c r="F146" s="19"/>
      <c r="G146" s="78"/>
      <c r="H146" s="19"/>
      <c r="I146" s="21"/>
      <c r="J146" s="1"/>
      <c r="K146" s="19"/>
      <c r="L146" s="78"/>
      <c r="M146" s="19"/>
      <c r="N146" s="21"/>
      <c r="O146" s="53"/>
      <c r="P146" s="53"/>
      <c r="AD146" s="34"/>
      <c r="AE146" s="34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 t="s">
        <v>148</v>
      </c>
      <c r="B147" s="78">
        <v>0</v>
      </c>
      <c r="C147" s="78">
        <v>0</v>
      </c>
      <c r="D147" s="78">
        <v>0</v>
      </c>
      <c r="E147" s="19">
        <f>'1QTR510'!H147</f>
        <v>0</v>
      </c>
      <c r="F147" s="19">
        <f>B147+C147-D147+E147</f>
        <v>0</v>
      </c>
      <c r="G147" s="78">
        <v>0</v>
      </c>
      <c r="H147" s="19">
        <f>F147-G147</f>
        <v>0</v>
      </c>
      <c r="I147" s="21" t="str">
        <f>IF(ISERR(+F147/G147-1)," ",+F147/G147-1)</f>
        <v xml:space="preserve"> </v>
      </c>
      <c r="J147" s="1"/>
      <c r="K147" s="19">
        <f>B147+C147</f>
        <v>0</v>
      </c>
      <c r="L147" s="78">
        <v>0</v>
      </c>
      <c r="M147" s="19">
        <f>K147-L147</f>
        <v>0</v>
      </c>
      <c r="N147" s="21" t="str">
        <f>IF(ISERR(+K147/L147-1)," ",+K147/L147-1)</f>
        <v xml:space="preserve"> </v>
      </c>
      <c r="O147" s="53"/>
      <c r="P147" s="53"/>
      <c r="AD147" s="34"/>
      <c r="AE147" s="34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 t="s">
        <v>147</v>
      </c>
      <c r="B148" s="78">
        <v>1318361.56</v>
      </c>
      <c r="C148" s="78">
        <v>500057.49</v>
      </c>
      <c r="D148" s="78">
        <v>721305.04</v>
      </c>
      <c r="E148" s="19">
        <f>'1QTR510'!H148</f>
        <v>703783.66</v>
      </c>
      <c r="F148" s="19">
        <f>B148+C148-D148+E148</f>
        <v>1800897.67</v>
      </c>
      <c r="G148" s="78">
        <v>3670272.41</v>
      </c>
      <c r="H148" s="19">
        <f>F148-G148</f>
        <v>-1869374.7400000002</v>
      </c>
      <c r="I148" s="21">
        <f>IF(ISERR(+F148/G148-1)," ",+F148/G148-1)</f>
        <v>-0.50932860866313745</v>
      </c>
      <c r="J148" s="1"/>
      <c r="K148" s="19">
        <f>B148+C148</f>
        <v>1818419.05</v>
      </c>
      <c r="L148" s="78">
        <v>3745116.45</v>
      </c>
      <c r="M148" s="19">
        <f>K148-L148</f>
        <v>-1926697.4000000001</v>
      </c>
      <c r="N148" s="21">
        <f>IF(ISERR(+K148/L148-1)," ",+K148/L148-1)</f>
        <v>-0.51445593901359199</v>
      </c>
      <c r="O148" s="53"/>
      <c r="P148" s="53"/>
      <c r="AD148" s="34"/>
      <c r="AE148" s="34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 t="s">
        <v>124</v>
      </c>
      <c r="B149" s="78">
        <v>1277776886.03</v>
      </c>
      <c r="C149" s="78">
        <v>49652610.520000041</v>
      </c>
      <c r="D149" s="78">
        <v>602038072.42999995</v>
      </c>
      <c r="E149" s="19">
        <f>'1QTR510'!H149</f>
        <v>591203212.34000003</v>
      </c>
      <c r="F149" s="19">
        <f>B149+C149-D149+E149</f>
        <v>1316594636.46</v>
      </c>
      <c r="G149" s="78">
        <v>1195993195.1300001</v>
      </c>
      <c r="H149" s="19">
        <f>F149-G149</f>
        <v>120601441.32999992</v>
      </c>
      <c r="I149" s="21">
        <f>IF(ISERR(+F149/G149-1)," ",+F149/G149-1)</f>
        <v>0.10083789926320685</v>
      </c>
      <c r="J149" s="1"/>
      <c r="K149" s="19">
        <f>B149+C149</f>
        <v>1327429496.55</v>
      </c>
      <c r="L149" s="78">
        <v>1208821697.28</v>
      </c>
      <c r="M149" s="19">
        <f>K149-L149</f>
        <v>118607799.26999998</v>
      </c>
      <c r="N149" s="21">
        <f>IF(ISERR(+K149/L149-1)," ",+K149/L149-1)</f>
        <v>9.8118522803555264E-2</v>
      </c>
      <c r="O149" s="53"/>
      <c r="P149" s="53"/>
      <c r="AD149" s="34"/>
      <c r="AE149" s="34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 t="s">
        <v>123</v>
      </c>
      <c r="B150" s="19" t="s">
        <v>123</v>
      </c>
      <c r="C150" s="19"/>
      <c r="D150" s="19"/>
      <c r="E150" s="19" t="s">
        <v>123</v>
      </c>
      <c r="F150" s="19" t="s">
        <v>128</v>
      </c>
      <c r="G150" s="19" t="s">
        <v>128</v>
      </c>
      <c r="H150" s="19" t="s">
        <v>123</v>
      </c>
      <c r="I150" s="21"/>
      <c r="J150" s="1" t="s">
        <v>123</v>
      </c>
      <c r="K150" s="19" t="s">
        <v>128</v>
      </c>
      <c r="L150" s="19" t="s">
        <v>128</v>
      </c>
      <c r="M150" s="19" t="s">
        <v>128</v>
      </c>
      <c r="N150" s="21"/>
      <c r="O150" s="53"/>
      <c r="P150" s="53"/>
      <c r="AD150" s="34"/>
      <c r="AE150" s="34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 t="s">
        <v>123</v>
      </c>
      <c r="B151" s="19"/>
      <c r="C151" s="19"/>
      <c r="D151" s="19"/>
      <c r="E151" s="19" t="s">
        <v>128</v>
      </c>
      <c r="F151" s="19" t="s">
        <v>128</v>
      </c>
      <c r="G151" s="19" t="s">
        <v>128</v>
      </c>
      <c r="H151" s="19" t="s">
        <v>123</v>
      </c>
      <c r="I151" s="21"/>
      <c r="J151" s="1" t="s">
        <v>123</v>
      </c>
      <c r="K151" s="19" t="s">
        <v>128</v>
      </c>
      <c r="L151" s="19" t="s">
        <v>128</v>
      </c>
      <c r="M151" s="19" t="s">
        <v>128</v>
      </c>
      <c r="N151" s="21"/>
      <c r="O151" s="53"/>
      <c r="P151" s="53"/>
      <c r="AD151" s="34"/>
      <c r="AE151" s="34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 t="s">
        <v>125</v>
      </c>
      <c r="B152" s="19">
        <f t="shared" ref="B152:H152" si="30">SUM(B12:B149)</f>
        <v>2604660808.2699995</v>
      </c>
      <c r="C152" s="19">
        <f t="shared" si="30"/>
        <v>434262148.4599998</v>
      </c>
      <c r="D152" s="19">
        <f t="shared" si="30"/>
        <v>1384810670.3899996</v>
      </c>
      <c r="E152" s="19">
        <f t="shared" si="30"/>
        <v>1359801936.1900003</v>
      </c>
      <c r="F152" s="19">
        <f t="shared" si="30"/>
        <v>3013914222.5300007</v>
      </c>
      <c r="G152" s="19">
        <f t="shared" si="30"/>
        <v>2658951972.8200006</v>
      </c>
      <c r="H152" s="19">
        <f t="shared" si="30"/>
        <v>354962249.7099998</v>
      </c>
      <c r="I152" s="21">
        <f>IF(ISERR(+F152/G152-1)," ",+F152/G152-1)</f>
        <v>0.13349705197327744</v>
      </c>
      <c r="J152" s="1" t="s">
        <v>123</v>
      </c>
      <c r="K152" s="19">
        <f>SUM(K12:K149)</f>
        <v>3038922956.7299995</v>
      </c>
      <c r="L152" s="19">
        <f>SUM(L12:L149)</f>
        <v>2688276019.04</v>
      </c>
      <c r="M152" s="19">
        <f>SUM(M12:M149)</f>
        <v>350646937.68999982</v>
      </c>
      <c r="N152" s="21">
        <f>IF(ISERR(+K152/L152-1)," ",+K152/L152-1)</f>
        <v>0.13043561569069007</v>
      </c>
      <c r="O152" s="53"/>
      <c r="P152" s="53"/>
      <c r="AD152" s="34"/>
      <c r="AE152" s="34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 t="s">
        <v>126</v>
      </c>
      <c r="B153" s="19">
        <f t="shared" ref="B153:H153" si="31">B149</f>
        <v>1277776886.03</v>
      </c>
      <c r="C153" s="19">
        <f t="shared" si="31"/>
        <v>49652610.520000041</v>
      </c>
      <c r="D153" s="19">
        <f t="shared" si="31"/>
        <v>602038072.42999995</v>
      </c>
      <c r="E153" s="19">
        <f t="shared" si="31"/>
        <v>591203212.34000003</v>
      </c>
      <c r="F153" s="19">
        <f t="shared" si="31"/>
        <v>1316594636.46</v>
      </c>
      <c r="G153" s="19">
        <f t="shared" si="31"/>
        <v>1195993195.1300001</v>
      </c>
      <c r="H153" s="19">
        <f t="shared" si="31"/>
        <v>120601441.32999992</v>
      </c>
      <c r="I153" s="21">
        <f>IF(ISERR(+F153/G153-1)," ",+F153/G153-1)</f>
        <v>0.10083789926320685</v>
      </c>
      <c r="J153" s="1" t="s">
        <v>123</v>
      </c>
      <c r="K153" s="19">
        <f>K149</f>
        <v>1327429496.55</v>
      </c>
      <c r="L153" s="19">
        <f>L149</f>
        <v>1208821697.28</v>
      </c>
      <c r="M153" s="19">
        <f>M149</f>
        <v>118607799.26999998</v>
      </c>
      <c r="N153" s="21">
        <f>IF(ISERR(+K153/L153-1)," ",+K153/L153-1)</f>
        <v>9.8118522803555264E-2</v>
      </c>
      <c r="O153" s="53"/>
      <c r="P153" s="53"/>
      <c r="AD153" s="34"/>
      <c r="AE153" s="34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 t="s">
        <v>127</v>
      </c>
      <c r="B154" s="19">
        <f t="shared" ref="B154:H154" si="32">SUM(B12:B148)</f>
        <v>1326883922.2399995</v>
      </c>
      <c r="C154" s="19">
        <f t="shared" si="32"/>
        <v>384609537.93999976</v>
      </c>
      <c r="D154" s="19">
        <f t="shared" si="32"/>
        <v>782772597.95999968</v>
      </c>
      <c r="E154" s="19">
        <f t="shared" si="32"/>
        <v>768598723.85000026</v>
      </c>
      <c r="F154" s="19">
        <f t="shared" si="32"/>
        <v>1697319586.0700009</v>
      </c>
      <c r="G154" s="19">
        <f t="shared" si="32"/>
        <v>1462958777.6900003</v>
      </c>
      <c r="H154" s="19">
        <f t="shared" si="32"/>
        <v>234360808.37999991</v>
      </c>
      <c r="I154" s="21">
        <f>IF(ISERR(+F154/G154-1)," ",+F154/G154-1)</f>
        <v>0.16019645389465742</v>
      </c>
      <c r="J154" s="19"/>
      <c r="K154" s="19">
        <f>SUM(K12:K148)</f>
        <v>1711493460.1799996</v>
      </c>
      <c r="L154" s="19">
        <f>SUM(L12:L148)</f>
        <v>1479454321.7600002</v>
      </c>
      <c r="M154" s="19">
        <f>SUM(M12:M148)</f>
        <v>232039138.41999984</v>
      </c>
      <c r="N154" s="21">
        <f>IF(ISERR(+K154/L154-1)," ",+K154/L154-1)</f>
        <v>0.15684102915996689</v>
      </c>
      <c r="O154" s="53"/>
      <c r="P154" s="53"/>
      <c r="AD154" s="34"/>
      <c r="AE154" s="34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 t="s">
        <v>123</v>
      </c>
      <c r="B155" s="1" t="s">
        <v>123</v>
      </c>
      <c r="C155" s="1" t="s">
        <v>128</v>
      </c>
      <c r="D155" s="1" t="s">
        <v>128</v>
      </c>
      <c r="E155" s="1" t="s">
        <v>128</v>
      </c>
      <c r="F155" s="1" t="s">
        <v>128</v>
      </c>
      <c r="G155" s="1" t="s">
        <v>128</v>
      </c>
      <c r="H155" s="1" t="s">
        <v>123</v>
      </c>
      <c r="I155" s="1" t="s">
        <v>123</v>
      </c>
      <c r="J155" s="1" t="s">
        <v>123</v>
      </c>
      <c r="K155" s="1" t="s">
        <v>128</v>
      </c>
      <c r="L155" s="1" t="s">
        <v>128</v>
      </c>
      <c r="M155" s="1" t="s">
        <v>128</v>
      </c>
      <c r="N155" s="1" t="s">
        <v>123</v>
      </c>
      <c r="O155" s="53"/>
      <c r="P155" s="53"/>
      <c r="AD155" s="34"/>
      <c r="AE155" s="34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53"/>
      <c r="P156" s="53"/>
      <c r="AD156" s="34"/>
      <c r="AE156" s="34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53"/>
      <c r="P157" s="53"/>
      <c r="AD157" s="34"/>
      <c r="AE157" s="34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53"/>
      <c r="P158" s="53"/>
      <c r="AD158" s="34"/>
      <c r="AE158" s="34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53"/>
      <c r="P159" s="53"/>
      <c r="AD159" s="34"/>
      <c r="AE159" s="34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53"/>
      <c r="P160" s="53"/>
      <c r="AD160" s="34"/>
      <c r="AE160" s="34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53"/>
      <c r="P161" s="53"/>
      <c r="AD161" s="34"/>
      <c r="AE161" s="34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53"/>
      <c r="P162" s="53"/>
      <c r="AD162" s="34"/>
      <c r="AE162" s="34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53"/>
      <c r="P163" s="53"/>
      <c r="AD163" s="34"/>
      <c r="AE163" s="34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53"/>
      <c r="P164" s="53"/>
      <c r="AD164" s="34"/>
      <c r="AE164" s="34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53"/>
      <c r="P165" s="53"/>
      <c r="AD165" s="34"/>
      <c r="AE165" s="34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53"/>
      <c r="P166" s="53"/>
      <c r="AD166" s="34"/>
      <c r="AE166" s="34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53"/>
      <c r="P167" s="53"/>
      <c r="AD167" s="34"/>
      <c r="AE167" s="34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53"/>
      <c r="P168" s="53"/>
      <c r="AD168" s="34"/>
      <c r="AE168" s="34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53"/>
      <c r="P169" s="53"/>
      <c r="AD169" s="34"/>
      <c r="AE169" s="34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53"/>
      <c r="P170" s="53"/>
      <c r="AD170" s="34"/>
      <c r="AE170" s="34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53"/>
      <c r="P171" s="53"/>
      <c r="AD171" s="34"/>
      <c r="AE171" s="34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53"/>
      <c r="P172" s="53"/>
      <c r="AD172" s="34"/>
      <c r="AE172" s="34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53"/>
      <c r="P173" s="53"/>
      <c r="AD173" s="34"/>
      <c r="AE173" s="34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53"/>
      <c r="P174" s="53"/>
      <c r="AD174" s="34"/>
      <c r="AE174" s="34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53"/>
      <c r="P175" s="53"/>
      <c r="AD175" s="34"/>
      <c r="AE175" s="34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53"/>
      <c r="P176" s="53"/>
      <c r="AD176" s="34"/>
      <c r="AE176" s="34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  <c r="P177" s="53"/>
      <c r="AD177" s="34"/>
      <c r="AE177" s="34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  <c r="P178" s="53"/>
      <c r="AD178" s="34"/>
      <c r="AE178" s="34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53"/>
      <c r="P179" s="53"/>
      <c r="AD179" s="34"/>
      <c r="AE179" s="34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53"/>
      <c r="P180" s="53"/>
      <c r="AD180" s="34"/>
      <c r="AE180" s="34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53"/>
      <c r="P181" s="53"/>
      <c r="AD181" s="34"/>
      <c r="AE181" s="34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53"/>
      <c r="P182" s="53"/>
      <c r="AD182" s="34"/>
      <c r="AE182" s="34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53"/>
      <c r="P183" s="53"/>
      <c r="AD183" s="34"/>
      <c r="AE183" s="34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53"/>
      <c r="P184" s="53"/>
      <c r="AD184" s="34"/>
      <c r="AE184" s="34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53"/>
      <c r="P185" s="53"/>
      <c r="AD185" s="34"/>
      <c r="AE185" s="34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53"/>
      <c r="P186" s="53"/>
      <c r="AD186" s="34"/>
      <c r="AE186" s="34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53"/>
      <c r="P187" s="53"/>
      <c r="AD187" s="34"/>
      <c r="AE187" s="34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53"/>
      <c r="P188" s="53"/>
      <c r="AD188" s="34"/>
      <c r="AE188" s="34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53"/>
      <c r="P189" s="53"/>
      <c r="AD189" s="34"/>
      <c r="AE189" s="34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53"/>
      <c r="P190" s="53"/>
      <c r="AD190" s="34"/>
      <c r="AE190" s="34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53"/>
      <c r="P191" s="53"/>
      <c r="AD191" s="34"/>
      <c r="AE191" s="34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53"/>
      <c r="P192" s="53"/>
      <c r="AD192" s="34"/>
      <c r="AE192" s="34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53"/>
      <c r="P193" s="53"/>
      <c r="AD193" s="34"/>
      <c r="AE193" s="34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53"/>
      <c r="P194" s="53"/>
      <c r="AD194" s="34"/>
      <c r="AE194" s="34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53"/>
      <c r="P195" s="53"/>
      <c r="AD195" s="34"/>
      <c r="AE195" s="34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53"/>
      <c r="P196" s="53"/>
      <c r="AD196" s="34"/>
      <c r="AE196" s="34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53"/>
      <c r="P197" s="53"/>
      <c r="AD197" s="34"/>
      <c r="AE197" s="34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53"/>
      <c r="P198" s="53"/>
      <c r="AD198" s="34"/>
      <c r="AE198" s="34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53"/>
      <c r="P199" s="53"/>
      <c r="AD199" s="34"/>
      <c r="AE199" s="34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53"/>
      <c r="P200" s="53"/>
      <c r="AD200" s="34"/>
      <c r="AE200" s="34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53"/>
      <c r="P201" s="53"/>
      <c r="AD201" s="34"/>
      <c r="AE201" s="34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53"/>
      <c r="P202" s="53"/>
      <c r="AD202" s="34"/>
      <c r="AE202" s="34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53"/>
      <c r="P203" s="53"/>
      <c r="AD203" s="34"/>
      <c r="AE203" s="34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53"/>
      <c r="P204" s="53"/>
      <c r="AD204" s="34"/>
      <c r="AE204" s="34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53"/>
      <c r="P205" s="53"/>
      <c r="AD205" s="34"/>
      <c r="AE205" s="34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53"/>
      <c r="P206" s="53"/>
      <c r="AD206" s="34"/>
      <c r="AE206" s="34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53"/>
      <c r="P207" s="53"/>
      <c r="AD207" s="34"/>
      <c r="AE207" s="34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53"/>
      <c r="P208" s="53"/>
      <c r="AD208" s="34"/>
      <c r="AE208" s="34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53"/>
      <c r="P209" s="53"/>
      <c r="AD209" s="34"/>
      <c r="AE209" s="34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53"/>
      <c r="P210" s="53"/>
      <c r="AD210" s="34"/>
      <c r="AE210" s="34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53"/>
      <c r="P211" s="53"/>
      <c r="AD211" s="34"/>
      <c r="AE211" s="34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53"/>
      <c r="P212" s="53"/>
      <c r="AD212" s="34"/>
      <c r="AE212" s="34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53"/>
      <c r="P213" s="53"/>
      <c r="AD213" s="34"/>
      <c r="AE213" s="34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53"/>
      <c r="P214" s="53"/>
      <c r="AD214" s="34"/>
      <c r="AE214" s="34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53"/>
      <c r="P215" s="53"/>
      <c r="AD215" s="34"/>
      <c r="AE215" s="34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53"/>
      <c r="P216" s="53"/>
      <c r="AD216" s="34"/>
      <c r="AE216" s="34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53"/>
      <c r="P217" s="53"/>
      <c r="AD217" s="34"/>
      <c r="AE217" s="34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53"/>
      <c r="P218" s="53"/>
      <c r="AD218" s="34"/>
      <c r="AE218" s="34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53"/>
      <c r="P219" s="53"/>
      <c r="AD219" s="34"/>
      <c r="AE219" s="34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53"/>
      <c r="P220" s="53"/>
      <c r="AD220" s="34"/>
      <c r="AE220" s="34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53"/>
      <c r="P221" s="53"/>
      <c r="AD221" s="34"/>
      <c r="AE221" s="34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53"/>
      <c r="P222" s="53"/>
      <c r="AD222" s="34"/>
      <c r="AE222" s="34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53"/>
      <c r="P223" s="53"/>
      <c r="AD223" s="34"/>
      <c r="AE223" s="34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53"/>
      <c r="P224" s="53"/>
      <c r="AD224" s="34"/>
      <c r="AE224" s="34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53"/>
      <c r="P225" s="53"/>
      <c r="AD225" s="34"/>
      <c r="AE225" s="34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53"/>
      <c r="P226" s="53"/>
      <c r="AD226" s="34"/>
      <c r="AE226" s="34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53"/>
      <c r="P227" s="53"/>
      <c r="AD227" s="34"/>
      <c r="AE227" s="34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53"/>
      <c r="P228" s="53"/>
      <c r="AD228" s="34"/>
      <c r="AE228" s="34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53"/>
      <c r="P229" s="53"/>
      <c r="AD229" s="34"/>
      <c r="AE229" s="34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53"/>
      <c r="P230" s="53"/>
      <c r="AD230" s="34"/>
      <c r="AE230" s="34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53"/>
      <c r="P231" s="53"/>
      <c r="AD231" s="34"/>
      <c r="AE231" s="34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</sheetData>
  <mergeCells count="4">
    <mergeCell ref="A2:N2"/>
    <mergeCell ref="A3:N3"/>
    <mergeCell ref="A4:N4"/>
    <mergeCell ref="A5:N5"/>
  </mergeCells>
  <phoneticPr fontId="2" type="noConversion"/>
  <pageMargins left="0.61" right="0.31" top="0.5" bottom="0.47" header="0.24" footer="0.24"/>
  <pageSetup paperSize="5" scale="60" orientation="landscape" r:id="rId1"/>
  <headerFooter alignWithMargins="0">
    <oddHeader>&amp;L&amp;D
&amp;T</oddHeader>
    <oddFooter>&amp;L&amp;Z&amp;F&amp;R&amp;P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V204"/>
  <sheetViews>
    <sheetView tabSelected="1" zoomScale="75" zoomScaleNormal="75" workbookViewId="0">
      <pane xSplit="1" ySplit="9" topLeftCell="B16" activePane="bottomRight" state="frozen"/>
      <selection activeCell="L149" sqref="L12:L149"/>
      <selection pane="topRight" activeCell="L149" sqref="L12:L149"/>
      <selection pane="bottomLeft" activeCell="L149" sqref="L12:L149"/>
      <selection pane="bottomRight" activeCell="B153" sqref="B153"/>
    </sheetView>
  </sheetViews>
  <sheetFormatPr defaultColWidth="9.6640625" defaultRowHeight="15"/>
  <cols>
    <col min="1" max="1" width="22.88671875" style="8" bestFit="1" customWidth="1"/>
    <col min="2" max="2" width="18.6640625" style="8" bestFit="1" customWidth="1"/>
    <col min="3" max="3" width="17.6640625" style="8" customWidth="1"/>
    <col min="4" max="4" width="16.6640625" style="8" customWidth="1"/>
    <col min="5" max="5" width="16.6640625" style="8" bestFit="1" customWidth="1"/>
    <col min="6" max="6" width="18.6640625" style="8" bestFit="1" customWidth="1"/>
    <col min="7" max="7" width="18" style="8" bestFit="1" customWidth="1"/>
    <col min="8" max="8" width="19.33203125" style="8" bestFit="1" customWidth="1"/>
    <col min="9" max="9" width="12.109375" style="8" customWidth="1"/>
    <col min="10" max="10" width="1.6640625" style="8" customWidth="1"/>
    <col min="11" max="12" width="18.6640625" style="8" bestFit="1" customWidth="1"/>
    <col min="13" max="13" width="17.6640625" style="8" customWidth="1"/>
    <col min="14" max="14" width="12.6640625" style="8" customWidth="1"/>
    <col min="15" max="15" width="4.6640625" style="72" customWidth="1"/>
    <col min="16" max="16" width="1.6640625" style="72" customWidth="1"/>
    <col min="17" max="17" width="18.6640625" style="72" bestFit="1" customWidth="1"/>
    <col min="18" max="18" width="17.6640625" style="72" customWidth="1"/>
    <col min="19" max="19" width="16.6640625" style="72" customWidth="1"/>
    <col min="20" max="20" width="16.6640625" style="72" bestFit="1" customWidth="1"/>
    <col min="21" max="21" width="18.6640625" style="72" bestFit="1" customWidth="1"/>
    <col min="22" max="22" width="18" style="72" bestFit="1" customWidth="1"/>
    <col min="23" max="23" width="19.33203125" style="72" bestFit="1" customWidth="1"/>
    <col min="24" max="24" width="12.109375" style="72" customWidth="1"/>
    <col min="25" max="25" width="1.6640625" style="72" customWidth="1"/>
    <col min="26" max="27" width="18.6640625" style="72" bestFit="1" customWidth="1"/>
    <col min="28" max="28" width="17.6640625" style="72" customWidth="1"/>
    <col min="29" max="29" width="12.6640625" style="72" customWidth="1"/>
    <col min="30" max="30" width="4.6640625" style="72" customWidth="1"/>
    <col min="31" max="31" width="1.6640625" style="72" customWidth="1"/>
    <col min="32" max="32" width="18.6640625" style="72" bestFit="1" customWidth="1"/>
    <col min="33" max="33" width="18.88671875" style="72" bestFit="1" customWidth="1"/>
    <col min="34" max="35" width="16.88671875" style="72" bestFit="1" customWidth="1"/>
    <col min="36" max="36" width="18.6640625" style="72" bestFit="1" customWidth="1"/>
    <col min="37" max="37" width="18" style="72" bestFit="1" customWidth="1"/>
    <col min="38" max="38" width="17.44140625" style="72" bestFit="1" customWidth="1"/>
    <col min="39" max="39" width="12.6640625" style="72" customWidth="1"/>
    <col min="40" max="40" width="1.6640625" style="72" customWidth="1"/>
    <col min="41" max="42" width="18.6640625" style="72" bestFit="1" customWidth="1"/>
    <col min="43" max="43" width="17.6640625" style="72" customWidth="1"/>
    <col min="44" max="44" width="12.6640625" style="72" customWidth="1"/>
    <col min="45" max="45" width="4.6640625" style="72" customWidth="1"/>
    <col min="46" max="46" width="1.6640625" style="72" customWidth="1"/>
    <col min="47" max="48" width="17.6640625" style="72" customWidth="1"/>
    <col min="49" max="50" width="17.6640625" style="8" customWidth="1"/>
    <col min="51" max="51" width="23.6640625" style="8" customWidth="1"/>
    <col min="52" max="52" width="14.6640625" style="8" customWidth="1"/>
    <col min="53" max="53" width="9.6640625" style="8" customWidth="1"/>
    <col min="54" max="56" width="17.6640625" style="8" customWidth="1"/>
    <col min="57" max="57" width="12.6640625" style="8" customWidth="1"/>
    <col min="58" max="58" width="9.6640625" style="8" customWidth="1"/>
    <col min="59" max="69" width="15.6640625" style="8" customWidth="1"/>
    <col min="70" max="78" width="9.6640625" style="8" customWidth="1"/>
    <col min="79" max="79" width="20.6640625" style="8" customWidth="1"/>
    <col min="80" max="16384" width="9.6640625" style="8"/>
  </cols>
  <sheetData>
    <row r="1" spans="1:25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135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4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4"/>
      <c r="AS1" s="62"/>
      <c r="AT1" s="62"/>
      <c r="AU1" s="62"/>
      <c r="AV1" s="62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84" t="s">
        <v>129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3"/>
      <c r="P2" s="63"/>
      <c r="Q2" s="63"/>
      <c r="R2" s="63"/>
      <c r="S2" s="63"/>
      <c r="T2" s="65"/>
      <c r="U2" s="65"/>
      <c r="V2" s="65"/>
      <c r="W2" s="65"/>
      <c r="X2" s="63"/>
      <c r="Y2" s="63"/>
      <c r="Z2" s="63"/>
      <c r="AA2" s="63"/>
      <c r="AB2" s="63"/>
      <c r="AC2" s="62"/>
      <c r="AD2" s="63"/>
      <c r="AE2" s="63"/>
      <c r="AF2" s="63"/>
      <c r="AG2" s="63"/>
      <c r="AH2" s="63"/>
      <c r="AI2" s="65"/>
      <c r="AJ2" s="65"/>
      <c r="AK2" s="65"/>
      <c r="AL2" s="65"/>
      <c r="AM2" s="63"/>
      <c r="AN2" s="63"/>
      <c r="AO2" s="63"/>
      <c r="AP2" s="63"/>
      <c r="AQ2" s="63"/>
      <c r="AR2" s="63"/>
      <c r="AS2" s="63"/>
      <c r="AT2" s="62"/>
      <c r="AU2" s="62"/>
      <c r="AV2" s="62"/>
      <c r="AW2" s="1"/>
      <c r="AX2" s="9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2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84" t="s">
        <v>153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63"/>
      <c r="P3" s="63"/>
      <c r="Q3" s="63"/>
      <c r="R3" s="63"/>
      <c r="S3" s="63"/>
      <c r="T3" s="65"/>
      <c r="U3" s="65"/>
      <c r="V3" s="65"/>
      <c r="W3" s="65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5"/>
      <c r="AJ3" s="65"/>
      <c r="AK3" s="65"/>
      <c r="AL3" s="65"/>
      <c r="AM3" s="63"/>
      <c r="AN3" s="63"/>
      <c r="AO3" s="63"/>
      <c r="AP3" s="63"/>
      <c r="AQ3" s="63"/>
      <c r="AR3" s="63"/>
      <c r="AS3" s="63"/>
      <c r="AT3" s="62"/>
      <c r="AU3" s="63"/>
      <c r="AV3" s="63"/>
      <c r="AW3" s="1"/>
      <c r="AX3" s="9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84" t="s">
        <v>143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63"/>
      <c r="P4" s="63"/>
      <c r="Q4" s="63"/>
      <c r="R4" s="63"/>
      <c r="S4" s="63"/>
      <c r="T4" s="65"/>
      <c r="U4" s="65"/>
      <c r="V4" s="65"/>
      <c r="W4" s="65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5"/>
      <c r="AJ4" s="65"/>
      <c r="AK4" s="65"/>
      <c r="AL4" s="65"/>
      <c r="AM4" s="63"/>
      <c r="AN4" s="63"/>
      <c r="AO4" s="63"/>
      <c r="AP4" s="63"/>
      <c r="AQ4" s="63"/>
      <c r="AR4" s="63"/>
      <c r="AS4" s="63"/>
      <c r="AT4" s="62"/>
      <c r="AU4" s="63"/>
      <c r="AV4" s="63"/>
      <c r="AW4" s="1"/>
      <c r="AX4" s="9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83" t="s">
        <v>173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63"/>
      <c r="P5" s="63"/>
      <c r="Q5" s="63"/>
      <c r="R5" s="63"/>
      <c r="S5" s="63"/>
      <c r="T5" s="65"/>
      <c r="U5" s="65"/>
      <c r="V5" s="65"/>
      <c r="W5" s="65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5"/>
      <c r="AJ5" s="65"/>
      <c r="AK5" s="65"/>
      <c r="AL5" s="65"/>
      <c r="AM5" s="63"/>
      <c r="AN5" s="63"/>
      <c r="AO5" s="63"/>
      <c r="AP5" s="63"/>
      <c r="AQ5" s="63"/>
      <c r="AR5" s="63"/>
      <c r="AS5" s="63"/>
      <c r="AT5" s="62"/>
      <c r="AU5" s="63"/>
      <c r="AV5" s="63"/>
      <c r="AW5" s="1"/>
      <c r="AX5" s="9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2"/>
      <c r="AU6" s="62"/>
      <c r="AV6" s="62"/>
      <c r="AW6" s="6"/>
      <c r="AX6" s="6"/>
      <c r="AY6" s="6"/>
      <c r="AZ6" s="6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6.5" thickTop="1">
      <c r="A7" s="10"/>
      <c r="B7" s="10"/>
      <c r="C7" s="10"/>
      <c r="D7" s="10"/>
      <c r="E7" s="10"/>
      <c r="F7" s="11" t="s">
        <v>136</v>
      </c>
      <c r="G7" s="11" t="s">
        <v>136</v>
      </c>
      <c r="H7" s="11" t="s">
        <v>131</v>
      </c>
      <c r="I7" s="11" t="s">
        <v>133</v>
      </c>
      <c r="J7" s="10" t="s">
        <v>123</v>
      </c>
      <c r="K7" s="11" t="s">
        <v>134</v>
      </c>
      <c r="L7" s="11" t="s">
        <v>134</v>
      </c>
      <c r="M7" s="11" t="s">
        <v>131</v>
      </c>
      <c r="N7" s="11" t="s">
        <v>133</v>
      </c>
      <c r="O7" s="63"/>
      <c r="P7" s="63"/>
      <c r="Q7" s="63"/>
      <c r="R7" s="63"/>
      <c r="S7" s="63"/>
      <c r="T7" s="63"/>
      <c r="U7" s="66"/>
      <c r="V7" s="66"/>
      <c r="W7" s="66"/>
      <c r="X7" s="66"/>
      <c r="Y7" s="63"/>
      <c r="Z7" s="66"/>
      <c r="AA7" s="66"/>
      <c r="AB7" s="66"/>
      <c r="AC7" s="66"/>
      <c r="AD7" s="63"/>
      <c r="AE7" s="63"/>
      <c r="AF7" s="63"/>
      <c r="AG7" s="63"/>
      <c r="AH7" s="63"/>
      <c r="AI7" s="63"/>
      <c r="AJ7" s="66"/>
      <c r="AK7" s="66"/>
      <c r="AL7" s="66"/>
      <c r="AM7" s="66"/>
      <c r="AN7" s="63"/>
      <c r="AO7" s="66"/>
      <c r="AP7" s="66"/>
      <c r="AQ7" s="66"/>
      <c r="AR7" s="66"/>
      <c r="AS7" s="63"/>
      <c r="AT7" s="62"/>
      <c r="AU7" s="66"/>
      <c r="AV7" s="66"/>
      <c r="AW7" s="32"/>
      <c r="AX7" s="32"/>
      <c r="AY7" s="32"/>
      <c r="AZ7" s="32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6"/>
      <c r="B8" s="16" t="s">
        <v>174</v>
      </c>
      <c r="C8" s="16" t="s">
        <v>175</v>
      </c>
      <c r="D8" s="16" t="s">
        <v>176</v>
      </c>
      <c r="E8" s="16" t="s">
        <v>177</v>
      </c>
      <c r="F8" s="16" t="s">
        <v>178</v>
      </c>
      <c r="G8" s="16" t="s">
        <v>179</v>
      </c>
      <c r="H8" s="13" t="s">
        <v>132</v>
      </c>
      <c r="I8" s="13" t="s">
        <v>132</v>
      </c>
      <c r="J8" s="12" t="s">
        <v>123</v>
      </c>
      <c r="K8" s="16" t="s">
        <v>180</v>
      </c>
      <c r="L8" s="28" t="s">
        <v>179</v>
      </c>
      <c r="M8" s="28" t="s">
        <v>132</v>
      </c>
      <c r="N8" s="28" t="s">
        <v>132</v>
      </c>
      <c r="O8" s="63"/>
      <c r="P8" s="63"/>
      <c r="Q8" s="68"/>
      <c r="R8" s="67"/>
      <c r="S8" s="67"/>
      <c r="T8" s="67"/>
      <c r="U8" s="67"/>
      <c r="V8" s="68"/>
      <c r="W8" s="66"/>
      <c r="X8" s="66"/>
      <c r="Y8" s="63"/>
      <c r="Z8" s="68"/>
      <c r="AA8" s="66"/>
      <c r="AB8" s="66"/>
      <c r="AC8" s="66"/>
      <c r="AD8" s="63"/>
      <c r="AE8" s="63"/>
      <c r="AF8" s="68"/>
      <c r="AG8" s="68"/>
      <c r="AH8" s="66"/>
      <c r="AI8" s="68"/>
      <c r="AJ8" s="67"/>
      <c r="AK8" s="68"/>
      <c r="AL8" s="66"/>
      <c r="AM8" s="66"/>
      <c r="AN8" s="63"/>
      <c r="AO8" s="68"/>
      <c r="AP8" s="66"/>
      <c r="AQ8" s="66"/>
      <c r="AR8" s="66"/>
      <c r="AS8" s="63"/>
      <c r="AT8" s="62"/>
      <c r="AU8" s="66"/>
      <c r="AV8" s="66"/>
      <c r="AW8" s="28"/>
      <c r="AX8" s="28"/>
      <c r="AY8" s="28"/>
      <c r="AZ8" s="28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2"/>
      <c r="AU9" s="63"/>
      <c r="AV9" s="63"/>
      <c r="AW9" s="33"/>
      <c r="AX9" s="33"/>
      <c r="AY9" s="32"/>
      <c r="AZ9" s="32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2"/>
      <c r="AU10" s="63"/>
      <c r="AV10" s="63"/>
      <c r="AW10" s="34"/>
      <c r="AX10" s="34"/>
      <c r="AY10" s="34"/>
      <c r="AZ10" s="34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6" t="s">
        <v>0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1" t="s">
        <v>123</v>
      </c>
      <c r="H11" s="1" t="s">
        <v>123</v>
      </c>
      <c r="I11" s="1" t="s">
        <v>123</v>
      </c>
      <c r="J11" s="1" t="s">
        <v>123</v>
      </c>
      <c r="K11" s="1" t="s">
        <v>123</v>
      </c>
      <c r="L11" s="1" t="s">
        <v>123</v>
      </c>
      <c r="M11" s="1" t="s">
        <v>123</v>
      </c>
      <c r="N11" s="1" t="s">
        <v>123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3"/>
      <c r="AV11" s="6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>
      <c r="A12" s="1" t="s">
        <v>1</v>
      </c>
      <c r="B12" s="77">
        <v>0</v>
      </c>
      <c r="C12" s="77">
        <v>0</v>
      </c>
      <c r="D12" s="77">
        <v>0</v>
      </c>
      <c r="E12" s="19">
        <v>0</v>
      </c>
      <c r="F12" s="19">
        <v>0</v>
      </c>
      <c r="G12" s="77">
        <v>0</v>
      </c>
      <c r="H12" s="19">
        <v>0</v>
      </c>
      <c r="I12" s="21" t="s">
        <v>128</v>
      </c>
      <c r="J12" s="1" t="s">
        <v>123</v>
      </c>
      <c r="K12" s="19">
        <v>0</v>
      </c>
      <c r="L12" s="77">
        <v>0</v>
      </c>
      <c r="M12" s="19">
        <v>0</v>
      </c>
      <c r="N12" s="21" t="s">
        <v>128</v>
      </c>
      <c r="O12" s="62"/>
      <c r="P12" s="62"/>
      <c r="Q12" s="69"/>
      <c r="R12" s="69"/>
      <c r="S12" s="69"/>
      <c r="T12" s="70"/>
      <c r="U12" s="70"/>
      <c r="V12" s="70"/>
      <c r="W12" s="70"/>
      <c r="X12" s="71"/>
      <c r="Y12" s="62"/>
      <c r="Z12" s="70"/>
      <c r="AA12" s="70"/>
      <c r="AB12" s="70"/>
      <c r="AC12" s="71"/>
      <c r="AD12" s="62"/>
      <c r="AE12" s="62"/>
      <c r="AF12" s="69"/>
      <c r="AG12" s="69"/>
      <c r="AH12" s="69"/>
      <c r="AI12" s="70"/>
      <c r="AJ12" s="70"/>
      <c r="AK12" s="70"/>
      <c r="AL12" s="70"/>
      <c r="AM12" s="71"/>
      <c r="AN12" s="62"/>
      <c r="AO12" s="70"/>
      <c r="AP12" s="70"/>
      <c r="AQ12" s="70"/>
      <c r="AR12" s="71"/>
      <c r="AS12" s="62"/>
      <c r="AT12" s="62"/>
      <c r="AU12" s="62"/>
      <c r="AV12" s="62"/>
      <c r="AW12" s="1"/>
      <c r="AX12" s="1"/>
      <c r="AY12" s="1"/>
      <c r="AZ12" s="1"/>
      <c r="BA12" s="1"/>
      <c r="BB12" s="1"/>
      <c r="BC12" s="1"/>
      <c r="BD12" s="1"/>
      <c r="BE12" s="2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1" t="s">
        <v>2</v>
      </c>
      <c r="B13" s="77">
        <v>695113.04</v>
      </c>
      <c r="C13" s="77">
        <v>155337.68000000005</v>
      </c>
      <c r="D13" s="77">
        <v>378014.51</v>
      </c>
      <c r="E13" s="19">
        <v>380759.66</v>
      </c>
      <c r="F13" s="19">
        <v>853195.87000000011</v>
      </c>
      <c r="G13" s="77">
        <v>920351.37000000011</v>
      </c>
      <c r="H13" s="19">
        <v>-67155.5</v>
      </c>
      <c r="I13" s="21">
        <v>-7.2967240761536489E-2</v>
      </c>
      <c r="J13" s="21"/>
      <c r="K13" s="19">
        <v>850450.72000000009</v>
      </c>
      <c r="L13" s="77">
        <v>916523.31</v>
      </c>
      <c r="M13" s="19">
        <v>-66072.589999999967</v>
      </c>
      <c r="N13" s="21">
        <v>-7.2090463252920345E-2</v>
      </c>
      <c r="O13" s="62"/>
      <c r="P13" s="62"/>
      <c r="Q13" s="69"/>
      <c r="R13" s="69"/>
      <c r="S13" s="69"/>
      <c r="T13" s="70"/>
      <c r="U13" s="70"/>
      <c r="V13" s="70"/>
      <c r="W13" s="70"/>
      <c r="X13" s="71"/>
      <c r="Y13" s="71"/>
      <c r="Z13" s="70"/>
      <c r="AA13" s="70"/>
      <c r="AB13" s="70"/>
      <c r="AC13" s="71"/>
      <c r="AD13" s="62"/>
      <c r="AE13" s="62"/>
      <c r="AF13" s="69"/>
      <c r="AG13" s="69"/>
      <c r="AH13" s="69"/>
      <c r="AI13" s="70"/>
      <c r="AJ13" s="70"/>
      <c r="AK13" s="70"/>
      <c r="AL13" s="70"/>
      <c r="AM13" s="71"/>
      <c r="AN13" s="62"/>
      <c r="AO13" s="70"/>
      <c r="AP13" s="70"/>
      <c r="AQ13" s="70"/>
      <c r="AR13" s="71"/>
      <c r="AS13" s="62"/>
      <c r="AT13" s="62"/>
      <c r="AU13" s="63"/>
      <c r="AV13" s="63"/>
      <c r="AW13" s="1"/>
      <c r="AX13" s="1"/>
      <c r="AY13" s="1"/>
      <c r="AZ13" s="1"/>
      <c r="BA13" s="1"/>
      <c r="BB13" s="1"/>
      <c r="BC13" s="1"/>
      <c r="BD13" s="1"/>
      <c r="BE13" s="2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>
      <c r="A14" s="1" t="s">
        <v>3</v>
      </c>
      <c r="B14" s="77">
        <v>0</v>
      </c>
      <c r="C14" s="77">
        <v>0</v>
      </c>
      <c r="D14" s="77">
        <v>0</v>
      </c>
      <c r="E14" s="19">
        <v>0</v>
      </c>
      <c r="F14" s="19">
        <v>0</v>
      </c>
      <c r="G14" s="77">
        <v>0</v>
      </c>
      <c r="H14" s="19">
        <v>0</v>
      </c>
      <c r="I14" s="21" t="s">
        <v>128</v>
      </c>
      <c r="J14" s="21"/>
      <c r="K14" s="19">
        <v>0</v>
      </c>
      <c r="L14" s="77">
        <v>0</v>
      </c>
      <c r="M14" s="19">
        <v>0</v>
      </c>
      <c r="N14" s="21" t="s">
        <v>128</v>
      </c>
      <c r="O14" s="62"/>
      <c r="P14" s="62"/>
      <c r="Q14" s="69"/>
      <c r="R14" s="69"/>
      <c r="S14" s="69"/>
      <c r="T14" s="70"/>
      <c r="U14" s="70"/>
      <c r="V14" s="70"/>
      <c r="W14" s="70"/>
      <c r="X14" s="71"/>
      <c r="Y14" s="71"/>
      <c r="Z14" s="70"/>
      <c r="AA14" s="70"/>
      <c r="AB14" s="70"/>
      <c r="AC14" s="71"/>
      <c r="AD14" s="62"/>
      <c r="AE14" s="62"/>
      <c r="AF14" s="69"/>
      <c r="AG14" s="69"/>
      <c r="AH14" s="69"/>
      <c r="AI14" s="70"/>
      <c r="AJ14" s="70"/>
      <c r="AK14" s="70"/>
      <c r="AL14" s="70"/>
      <c r="AM14" s="71"/>
      <c r="AN14" s="62"/>
      <c r="AO14" s="70"/>
      <c r="AP14" s="70"/>
      <c r="AQ14" s="70"/>
      <c r="AR14" s="71"/>
      <c r="AS14" s="62"/>
      <c r="AT14" s="62"/>
      <c r="AU14" s="62"/>
      <c r="AV14" s="62"/>
      <c r="AW14" s="1"/>
      <c r="AX14" s="1"/>
      <c r="AY14" s="1"/>
      <c r="AZ14" s="1"/>
      <c r="BA14" s="1"/>
      <c r="BB14" s="1"/>
      <c r="BC14" s="1"/>
      <c r="BD14" s="1"/>
      <c r="BE14" s="2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1" t="s">
        <v>4</v>
      </c>
      <c r="B15" s="77">
        <v>0</v>
      </c>
      <c r="C15" s="77">
        <v>0</v>
      </c>
      <c r="D15" s="77">
        <v>0</v>
      </c>
      <c r="E15" s="19">
        <v>0</v>
      </c>
      <c r="F15" s="19">
        <v>0</v>
      </c>
      <c r="G15" s="77">
        <v>0</v>
      </c>
      <c r="H15" s="19">
        <v>0</v>
      </c>
      <c r="I15" s="21" t="s">
        <v>128</v>
      </c>
      <c r="J15" s="21"/>
      <c r="K15" s="19">
        <v>0</v>
      </c>
      <c r="L15" s="77">
        <v>0</v>
      </c>
      <c r="M15" s="19">
        <v>0</v>
      </c>
      <c r="N15" s="21" t="s">
        <v>128</v>
      </c>
      <c r="O15" s="62"/>
      <c r="P15" s="62"/>
      <c r="Q15" s="69"/>
      <c r="R15" s="69"/>
      <c r="S15" s="69"/>
      <c r="T15" s="70"/>
      <c r="U15" s="70"/>
      <c r="V15" s="70"/>
      <c r="W15" s="70"/>
      <c r="X15" s="71"/>
      <c r="Y15" s="71"/>
      <c r="Z15" s="70"/>
      <c r="AA15" s="70"/>
      <c r="AB15" s="70"/>
      <c r="AC15" s="71"/>
      <c r="AD15" s="62"/>
      <c r="AE15" s="62"/>
      <c r="AF15" s="69"/>
      <c r="AG15" s="69"/>
      <c r="AH15" s="69"/>
      <c r="AI15" s="70"/>
      <c r="AJ15" s="70"/>
      <c r="AK15" s="70"/>
      <c r="AL15" s="70"/>
      <c r="AM15" s="71"/>
      <c r="AN15" s="62"/>
      <c r="AO15" s="70"/>
      <c r="AP15" s="70"/>
      <c r="AQ15" s="70"/>
      <c r="AR15" s="71"/>
      <c r="AS15" s="62"/>
      <c r="AT15" s="62"/>
      <c r="AU15" s="62"/>
      <c r="AV15" s="62"/>
      <c r="AW15" s="1"/>
      <c r="AX15" s="1"/>
      <c r="AY15" s="1"/>
      <c r="AZ15" s="1"/>
      <c r="BA15" s="1"/>
      <c r="BB15" s="1"/>
      <c r="BC15" s="1"/>
      <c r="BD15" s="1"/>
      <c r="BE15" s="2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1" t="s">
        <v>5</v>
      </c>
      <c r="B16" s="77">
        <v>0</v>
      </c>
      <c r="C16" s="77">
        <v>0</v>
      </c>
      <c r="D16" s="77">
        <v>0</v>
      </c>
      <c r="E16" s="19">
        <v>0</v>
      </c>
      <c r="F16" s="19">
        <v>0</v>
      </c>
      <c r="G16" s="77">
        <v>0.04</v>
      </c>
      <c r="H16" s="19">
        <v>-0.04</v>
      </c>
      <c r="I16" s="21">
        <v>-1</v>
      </c>
      <c r="J16" s="21"/>
      <c r="K16" s="19">
        <v>0</v>
      </c>
      <c r="L16" s="77">
        <v>0.04</v>
      </c>
      <c r="M16" s="19">
        <v>-0.04</v>
      </c>
      <c r="N16" s="21">
        <v>-1</v>
      </c>
      <c r="O16" s="62"/>
      <c r="P16" s="62"/>
      <c r="Q16" s="69"/>
      <c r="R16" s="69"/>
      <c r="S16" s="69"/>
      <c r="T16" s="70"/>
      <c r="U16" s="70"/>
      <c r="V16" s="70"/>
      <c r="W16" s="70"/>
      <c r="X16" s="71"/>
      <c r="Y16" s="71"/>
      <c r="Z16" s="70"/>
      <c r="AA16" s="70"/>
      <c r="AB16" s="70"/>
      <c r="AC16" s="71"/>
      <c r="AD16" s="62"/>
      <c r="AE16" s="62"/>
      <c r="AF16" s="69"/>
      <c r="AG16" s="69"/>
      <c r="AH16" s="69"/>
      <c r="AI16" s="70"/>
      <c r="AJ16" s="70"/>
      <c r="AK16" s="70"/>
      <c r="AL16" s="70"/>
      <c r="AM16" s="71"/>
      <c r="AN16" s="62"/>
      <c r="AO16" s="70"/>
      <c r="AP16" s="70"/>
      <c r="AQ16" s="70"/>
      <c r="AR16" s="71"/>
      <c r="AS16" s="62"/>
      <c r="AT16" s="62"/>
      <c r="AU16" s="62"/>
      <c r="AV16" s="62"/>
      <c r="AW16" s="1"/>
      <c r="AX16" s="1"/>
      <c r="AY16" s="1"/>
      <c r="AZ16" s="1"/>
      <c r="BA16" s="1"/>
      <c r="BB16" s="1"/>
      <c r="BC16" s="1"/>
      <c r="BD16" s="1"/>
      <c r="BE16" s="2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>
      <c r="A17" s="1" t="s">
        <v>6</v>
      </c>
      <c r="B17" s="77">
        <v>-0.2</v>
      </c>
      <c r="C17" s="77">
        <v>0.41</v>
      </c>
      <c r="D17" s="77">
        <v>0</v>
      </c>
      <c r="E17" s="19">
        <v>0</v>
      </c>
      <c r="F17" s="19">
        <v>0.20999999999999996</v>
      </c>
      <c r="G17" s="77">
        <v>0.96</v>
      </c>
      <c r="H17" s="19">
        <v>-0.75</v>
      </c>
      <c r="I17" s="21">
        <v>-0.78125</v>
      </c>
      <c r="J17" s="21"/>
      <c r="K17" s="19">
        <v>0.20999999999999996</v>
      </c>
      <c r="L17" s="77">
        <v>0.96</v>
      </c>
      <c r="M17" s="19">
        <v>-0.75</v>
      </c>
      <c r="N17" s="21">
        <v>-0.78125</v>
      </c>
      <c r="O17" s="62"/>
      <c r="P17" s="62"/>
      <c r="Q17" s="69"/>
      <c r="R17" s="69"/>
      <c r="S17" s="69"/>
      <c r="T17" s="70"/>
      <c r="U17" s="70"/>
      <c r="V17" s="70"/>
      <c r="W17" s="70"/>
      <c r="X17" s="71"/>
      <c r="Y17" s="71"/>
      <c r="Z17" s="70"/>
      <c r="AA17" s="70"/>
      <c r="AB17" s="70"/>
      <c r="AC17" s="71"/>
      <c r="AD17" s="62"/>
      <c r="AE17" s="62"/>
      <c r="AF17" s="69"/>
      <c r="AG17" s="69"/>
      <c r="AH17" s="69"/>
      <c r="AI17" s="70"/>
      <c r="AJ17" s="70"/>
      <c r="AK17" s="70"/>
      <c r="AL17" s="70"/>
      <c r="AM17" s="71"/>
      <c r="AN17" s="62"/>
      <c r="AO17" s="70"/>
      <c r="AP17" s="70"/>
      <c r="AQ17" s="70"/>
      <c r="AR17" s="71"/>
      <c r="AS17" s="62"/>
      <c r="AT17" s="62"/>
      <c r="AU17" s="62"/>
      <c r="AV17" s="62"/>
      <c r="AW17" s="1"/>
      <c r="AX17" s="1"/>
      <c r="AY17" s="1"/>
      <c r="AZ17" s="1"/>
      <c r="BA17" s="1"/>
      <c r="BB17" s="1"/>
      <c r="BC17" s="1"/>
      <c r="BD17" s="1"/>
      <c r="BE17" s="2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>
      <c r="A18" s="1" t="s">
        <v>7</v>
      </c>
      <c r="B18" s="77">
        <v>0</v>
      </c>
      <c r="C18" s="77">
        <v>0</v>
      </c>
      <c r="D18" s="77">
        <v>0</v>
      </c>
      <c r="E18" s="19">
        <v>0</v>
      </c>
      <c r="F18" s="19">
        <v>0</v>
      </c>
      <c r="G18" s="77">
        <v>0</v>
      </c>
      <c r="H18" s="19">
        <v>0</v>
      </c>
      <c r="I18" s="21" t="s">
        <v>128</v>
      </c>
      <c r="J18" s="21"/>
      <c r="K18" s="19">
        <v>0</v>
      </c>
      <c r="L18" s="77">
        <v>0</v>
      </c>
      <c r="M18" s="19">
        <v>0</v>
      </c>
      <c r="N18" s="21" t="s">
        <v>128</v>
      </c>
      <c r="O18" s="62"/>
      <c r="P18" s="62"/>
      <c r="Q18" s="69"/>
      <c r="R18" s="69"/>
      <c r="S18" s="69"/>
      <c r="T18" s="70"/>
      <c r="U18" s="70"/>
      <c r="V18" s="70"/>
      <c r="W18" s="70"/>
      <c r="X18" s="71"/>
      <c r="Y18" s="71"/>
      <c r="Z18" s="70"/>
      <c r="AA18" s="70"/>
      <c r="AB18" s="70"/>
      <c r="AC18" s="71"/>
      <c r="AD18" s="62"/>
      <c r="AE18" s="62"/>
      <c r="AF18" s="69"/>
      <c r="AG18" s="69"/>
      <c r="AH18" s="69"/>
      <c r="AI18" s="70"/>
      <c r="AJ18" s="70"/>
      <c r="AK18" s="70"/>
      <c r="AL18" s="70"/>
      <c r="AM18" s="71"/>
      <c r="AN18" s="62"/>
      <c r="AO18" s="70"/>
      <c r="AP18" s="70"/>
      <c r="AQ18" s="70"/>
      <c r="AR18" s="71"/>
      <c r="AS18" s="62"/>
      <c r="AT18" s="62"/>
      <c r="AU18" s="62"/>
      <c r="AV18" s="62"/>
      <c r="AW18" s="1"/>
      <c r="AX18" s="1"/>
      <c r="AY18" s="1"/>
      <c r="AZ18" s="1"/>
      <c r="BA18" s="1"/>
      <c r="BB18" s="1"/>
      <c r="BC18" s="1"/>
      <c r="BD18" s="1"/>
      <c r="BE18" s="2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1" t="s">
        <v>8</v>
      </c>
      <c r="B19" s="77">
        <v>0</v>
      </c>
      <c r="C19" s="77">
        <v>0</v>
      </c>
      <c r="D19" s="77">
        <v>0</v>
      </c>
      <c r="E19" s="19">
        <v>0</v>
      </c>
      <c r="F19" s="19">
        <v>0</v>
      </c>
      <c r="G19" s="77">
        <v>0</v>
      </c>
      <c r="H19" s="19">
        <v>0</v>
      </c>
      <c r="I19" s="21" t="s">
        <v>128</v>
      </c>
      <c r="J19" s="21"/>
      <c r="K19" s="19">
        <v>0</v>
      </c>
      <c r="L19" s="77">
        <v>0</v>
      </c>
      <c r="M19" s="19">
        <v>0</v>
      </c>
      <c r="N19" s="21" t="s">
        <v>128</v>
      </c>
      <c r="O19" s="62"/>
      <c r="P19" s="62"/>
      <c r="Q19" s="69"/>
      <c r="R19" s="69"/>
      <c r="S19" s="69"/>
      <c r="T19" s="70"/>
      <c r="U19" s="70"/>
      <c r="V19" s="70"/>
      <c r="W19" s="70"/>
      <c r="X19" s="71"/>
      <c r="Y19" s="71"/>
      <c r="Z19" s="70"/>
      <c r="AA19" s="70"/>
      <c r="AB19" s="70"/>
      <c r="AC19" s="71"/>
      <c r="AD19" s="62"/>
      <c r="AE19" s="62"/>
      <c r="AF19" s="69"/>
      <c r="AG19" s="69"/>
      <c r="AH19" s="69"/>
      <c r="AI19" s="70"/>
      <c r="AJ19" s="70"/>
      <c r="AK19" s="70"/>
      <c r="AL19" s="70"/>
      <c r="AM19" s="71"/>
      <c r="AN19" s="62"/>
      <c r="AO19" s="70"/>
      <c r="AP19" s="70"/>
      <c r="AQ19" s="70"/>
      <c r="AR19" s="71"/>
      <c r="AS19" s="62"/>
      <c r="AT19" s="62"/>
      <c r="AU19" s="62"/>
      <c r="AV19" s="62"/>
      <c r="AW19" s="1"/>
      <c r="AX19" s="1"/>
      <c r="AY19" s="1"/>
      <c r="AZ19" s="1"/>
      <c r="BA19" s="1"/>
      <c r="BB19" s="1"/>
      <c r="BC19" s="1"/>
      <c r="BD19" s="1"/>
      <c r="BE19" s="2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1" t="s">
        <v>9</v>
      </c>
      <c r="B20" s="77">
        <v>0</v>
      </c>
      <c r="C20" s="77">
        <v>0</v>
      </c>
      <c r="D20" s="77">
        <v>0</v>
      </c>
      <c r="E20" s="19">
        <v>0</v>
      </c>
      <c r="F20" s="19">
        <v>0</v>
      </c>
      <c r="G20" s="77">
        <v>0.1</v>
      </c>
      <c r="H20" s="19">
        <v>-0.1</v>
      </c>
      <c r="I20" s="21">
        <v>-1</v>
      </c>
      <c r="J20" s="21"/>
      <c r="K20" s="19">
        <v>0</v>
      </c>
      <c r="L20" s="77">
        <v>0.1</v>
      </c>
      <c r="M20" s="19">
        <v>-0.1</v>
      </c>
      <c r="N20" s="21">
        <v>-1</v>
      </c>
      <c r="O20" s="62"/>
      <c r="P20" s="62"/>
      <c r="Q20" s="69"/>
      <c r="R20" s="69"/>
      <c r="S20" s="69"/>
      <c r="T20" s="70"/>
      <c r="U20" s="70"/>
      <c r="V20" s="70"/>
      <c r="W20" s="70"/>
      <c r="X20" s="71"/>
      <c r="Y20" s="71"/>
      <c r="Z20" s="70"/>
      <c r="AA20" s="70"/>
      <c r="AB20" s="70"/>
      <c r="AC20" s="71"/>
      <c r="AD20" s="62"/>
      <c r="AE20" s="62"/>
      <c r="AF20" s="69"/>
      <c r="AG20" s="69"/>
      <c r="AH20" s="69"/>
      <c r="AI20" s="70"/>
      <c r="AJ20" s="70"/>
      <c r="AK20" s="70"/>
      <c r="AL20" s="70"/>
      <c r="AM20" s="71"/>
      <c r="AN20" s="62"/>
      <c r="AO20" s="70"/>
      <c r="AP20" s="70"/>
      <c r="AQ20" s="70"/>
      <c r="AR20" s="71"/>
      <c r="AS20" s="62"/>
      <c r="AT20" s="62"/>
      <c r="AU20" s="62"/>
      <c r="AV20" s="62"/>
      <c r="AW20" s="1"/>
      <c r="AX20" s="1"/>
      <c r="AY20" s="1"/>
      <c r="AZ20" s="1"/>
      <c r="BA20" s="1"/>
      <c r="BB20" s="1"/>
      <c r="BC20" s="1"/>
      <c r="BD20" s="1"/>
      <c r="BE20" s="2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1" t="s">
        <v>10</v>
      </c>
      <c r="B21" s="77">
        <v>0</v>
      </c>
      <c r="C21" s="77">
        <v>0</v>
      </c>
      <c r="D21" s="77">
        <v>0</v>
      </c>
      <c r="E21" s="19">
        <v>0</v>
      </c>
      <c r="F21" s="19">
        <v>0</v>
      </c>
      <c r="G21" s="77">
        <v>0.08</v>
      </c>
      <c r="H21" s="19">
        <v>-0.08</v>
      </c>
      <c r="I21" s="21">
        <v>-1</v>
      </c>
      <c r="J21" s="21"/>
      <c r="K21" s="19">
        <v>0</v>
      </c>
      <c r="L21" s="77">
        <v>0.08</v>
      </c>
      <c r="M21" s="19">
        <v>-0.08</v>
      </c>
      <c r="N21" s="21">
        <v>-1</v>
      </c>
      <c r="O21" s="62"/>
      <c r="P21" s="62"/>
      <c r="Q21" s="69"/>
      <c r="R21" s="69"/>
      <c r="S21" s="69"/>
      <c r="T21" s="70"/>
      <c r="U21" s="70"/>
      <c r="V21" s="70"/>
      <c r="W21" s="70"/>
      <c r="X21" s="71"/>
      <c r="Y21" s="71"/>
      <c r="Z21" s="70"/>
      <c r="AA21" s="70"/>
      <c r="AB21" s="70"/>
      <c r="AC21" s="71"/>
      <c r="AD21" s="62"/>
      <c r="AE21" s="62"/>
      <c r="AF21" s="69"/>
      <c r="AG21" s="69"/>
      <c r="AH21" s="69"/>
      <c r="AI21" s="70"/>
      <c r="AJ21" s="70"/>
      <c r="AK21" s="70"/>
      <c r="AL21" s="70"/>
      <c r="AM21" s="71"/>
      <c r="AN21" s="62"/>
      <c r="AO21" s="70"/>
      <c r="AP21" s="70"/>
      <c r="AQ21" s="70"/>
      <c r="AR21" s="71"/>
      <c r="AS21" s="62"/>
      <c r="AT21" s="62"/>
      <c r="AU21" s="62"/>
      <c r="AV21" s="62"/>
      <c r="AW21" s="1"/>
      <c r="AX21" s="1"/>
      <c r="AY21" s="1"/>
      <c r="AZ21" s="1"/>
      <c r="BA21" s="1"/>
      <c r="BB21" s="1"/>
      <c r="BC21" s="1"/>
      <c r="BD21" s="1"/>
      <c r="BE21" s="2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>
      <c r="A22" s="1" t="s">
        <v>11</v>
      </c>
      <c r="B22" s="77">
        <v>0</v>
      </c>
      <c r="C22" s="77">
        <v>0</v>
      </c>
      <c r="D22" s="77">
        <v>0</v>
      </c>
      <c r="E22" s="19">
        <v>0</v>
      </c>
      <c r="F22" s="19">
        <v>0</v>
      </c>
      <c r="G22" s="77">
        <v>0</v>
      </c>
      <c r="H22" s="19">
        <v>0</v>
      </c>
      <c r="I22" s="21" t="s">
        <v>128</v>
      </c>
      <c r="J22" s="21"/>
      <c r="K22" s="19">
        <v>0</v>
      </c>
      <c r="L22" s="77">
        <v>0</v>
      </c>
      <c r="M22" s="19">
        <v>0</v>
      </c>
      <c r="N22" s="21" t="s">
        <v>128</v>
      </c>
      <c r="O22" s="62"/>
      <c r="P22" s="62"/>
      <c r="Q22" s="69"/>
      <c r="R22" s="69"/>
      <c r="S22" s="69"/>
      <c r="T22" s="70"/>
      <c r="U22" s="70"/>
      <c r="V22" s="70"/>
      <c r="W22" s="70"/>
      <c r="X22" s="71"/>
      <c r="Y22" s="71"/>
      <c r="Z22" s="70"/>
      <c r="AA22" s="70"/>
      <c r="AB22" s="70"/>
      <c r="AC22" s="71"/>
      <c r="AD22" s="62"/>
      <c r="AE22" s="62"/>
      <c r="AF22" s="69"/>
      <c r="AG22" s="69"/>
      <c r="AH22" s="69"/>
      <c r="AI22" s="70"/>
      <c r="AJ22" s="70"/>
      <c r="AK22" s="70"/>
      <c r="AL22" s="70"/>
      <c r="AM22" s="71"/>
      <c r="AN22" s="62"/>
      <c r="AO22" s="70"/>
      <c r="AP22" s="70"/>
      <c r="AQ22" s="70"/>
      <c r="AR22" s="71"/>
      <c r="AS22" s="62"/>
      <c r="AT22" s="62"/>
      <c r="AU22" s="62"/>
      <c r="AV22" s="62"/>
      <c r="AW22" s="1"/>
      <c r="AX22" s="1"/>
      <c r="AY22" s="1"/>
      <c r="AZ22" s="1"/>
      <c r="BA22" s="1"/>
      <c r="BB22" s="1"/>
      <c r="BC22" s="1"/>
      <c r="BD22" s="1"/>
      <c r="BE22" s="2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A23" s="1" t="s">
        <v>12</v>
      </c>
      <c r="B23" s="77">
        <v>271079.5</v>
      </c>
      <c r="C23" s="77">
        <v>63100.75</v>
      </c>
      <c r="D23" s="77">
        <v>143678.20000000001</v>
      </c>
      <c r="E23" s="19">
        <v>144731.20000000001</v>
      </c>
      <c r="F23" s="19">
        <v>335233.25</v>
      </c>
      <c r="G23" s="77">
        <v>310177.51</v>
      </c>
      <c r="H23" s="19">
        <v>25055.739999999991</v>
      </c>
      <c r="I23" s="21">
        <v>8.0778712808675213E-2</v>
      </c>
      <c r="J23" s="21"/>
      <c r="K23" s="19">
        <v>334180.25</v>
      </c>
      <c r="L23" s="77">
        <v>308209.40999999997</v>
      </c>
      <c r="M23" s="19">
        <v>25970.840000000026</v>
      </c>
      <c r="N23" s="21">
        <v>8.4263618038138421E-2</v>
      </c>
      <c r="O23" s="62"/>
      <c r="P23" s="62"/>
      <c r="Q23" s="69"/>
      <c r="R23" s="69"/>
      <c r="S23" s="69"/>
      <c r="T23" s="70"/>
      <c r="U23" s="70"/>
      <c r="V23" s="70"/>
      <c r="W23" s="70"/>
      <c r="X23" s="71"/>
      <c r="Y23" s="71"/>
      <c r="Z23" s="70"/>
      <c r="AA23" s="70"/>
      <c r="AB23" s="70"/>
      <c r="AC23" s="71"/>
      <c r="AD23" s="62"/>
      <c r="AE23" s="62"/>
      <c r="AF23" s="69"/>
      <c r="AG23" s="69"/>
      <c r="AH23" s="69"/>
      <c r="AI23" s="70"/>
      <c r="AJ23" s="70"/>
      <c r="AK23" s="70"/>
      <c r="AL23" s="70"/>
      <c r="AM23" s="71"/>
      <c r="AN23" s="62"/>
      <c r="AO23" s="70"/>
      <c r="AP23" s="70"/>
      <c r="AQ23" s="70"/>
      <c r="AR23" s="71"/>
      <c r="AS23" s="62"/>
      <c r="AT23" s="62"/>
      <c r="AU23" s="62"/>
      <c r="AV23" s="62"/>
      <c r="AW23" s="1"/>
      <c r="AX23" s="1"/>
      <c r="AY23" s="1"/>
      <c r="AZ23" s="1"/>
      <c r="BA23" s="1"/>
      <c r="BB23" s="1"/>
      <c r="BC23" s="1"/>
      <c r="BD23" s="1"/>
      <c r="BE23" s="2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>
      <c r="A24" s="1" t="s">
        <v>13</v>
      </c>
      <c r="B24" s="77">
        <v>292226.23</v>
      </c>
      <c r="C24" s="77">
        <v>78617.310000000056</v>
      </c>
      <c r="D24" s="77">
        <v>155998.03</v>
      </c>
      <c r="E24" s="19">
        <v>157145.22</v>
      </c>
      <c r="F24" s="19">
        <v>371990.73000000004</v>
      </c>
      <c r="G24" s="77">
        <v>340923.57</v>
      </c>
      <c r="H24" s="19">
        <v>31067.160000000033</v>
      </c>
      <c r="I24" s="21">
        <v>9.1126465676749868E-2</v>
      </c>
      <c r="J24" s="21"/>
      <c r="K24" s="19">
        <v>370843.54000000004</v>
      </c>
      <c r="L24" s="77">
        <v>339131</v>
      </c>
      <c r="M24" s="19">
        <v>31712.540000000037</v>
      </c>
      <c r="N24" s="21">
        <v>9.3511180045469322E-2</v>
      </c>
      <c r="O24" s="62"/>
      <c r="P24" s="62"/>
      <c r="Q24" s="69"/>
      <c r="R24" s="69"/>
      <c r="S24" s="69"/>
      <c r="T24" s="70"/>
      <c r="U24" s="70"/>
      <c r="V24" s="70"/>
      <c r="W24" s="70"/>
      <c r="X24" s="71"/>
      <c r="Y24" s="71"/>
      <c r="Z24" s="70"/>
      <c r="AA24" s="70"/>
      <c r="AB24" s="70"/>
      <c r="AC24" s="71"/>
      <c r="AD24" s="62"/>
      <c r="AE24" s="62"/>
      <c r="AF24" s="69"/>
      <c r="AG24" s="69"/>
      <c r="AH24" s="69"/>
      <c r="AI24" s="70"/>
      <c r="AJ24" s="70"/>
      <c r="AK24" s="70"/>
      <c r="AL24" s="70"/>
      <c r="AM24" s="71"/>
      <c r="AN24" s="62"/>
      <c r="AO24" s="70"/>
      <c r="AP24" s="70"/>
      <c r="AQ24" s="70"/>
      <c r="AR24" s="71"/>
      <c r="AS24" s="62"/>
      <c r="AT24" s="62"/>
      <c r="AU24" s="62"/>
      <c r="AV24" s="62"/>
      <c r="AW24" s="1"/>
      <c r="AX24" s="1"/>
      <c r="AY24" s="1"/>
      <c r="AZ24" s="1"/>
      <c r="BA24" s="1"/>
      <c r="BB24" s="1"/>
      <c r="BC24" s="1"/>
      <c r="BD24" s="1"/>
      <c r="BE24" s="2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>
      <c r="A25" s="1" t="s">
        <v>14</v>
      </c>
      <c r="B25" s="77">
        <v>-0.21</v>
      </c>
      <c r="C25" s="77">
        <v>146</v>
      </c>
      <c r="D25" s="77">
        <v>0</v>
      </c>
      <c r="E25" s="19">
        <v>0</v>
      </c>
      <c r="F25" s="19">
        <v>145.79</v>
      </c>
      <c r="G25" s="77">
        <v>113.13</v>
      </c>
      <c r="H25" s="19">
        <v>32.659999999999997</v>
      </c>
      <c r="I25" s="21">
        <v>0.28869442234597353</v>
      </c>
      <c r="J25" s="21"/>
      <c r="K25" s="19">
        <v>145.79</v>
      </c>
      <c r="L25" s="77">
        <v>113.13</v>
      </c>
      <c r="M25" s="19">
        <v>32.659999999999997</v>
      </c>
      <c r="N25" s="21">
        <v>0.28869442234597353</v>
      </c>
      <c r="O25" s="62"/>
      <c r="P25" s="62"/>
      <c r="Q25" s="69"/>
      <c r="R25" s="69"/>
      <c r="S25" s="69"/>
      <c r="T25" s="70"/>
      <c r="U25" s="70"/>
      <c r="V25" s="70"/>
      <c r="W25" s="70"/>
      <c r="X25" s="71"/>
      <c r="Y25" s="71"/>
      <c r="Z25" s="70"/>
      <c r="AA25" s="70"/>
      <c r="AB25" s="70"/>
      <c r="AC25" s="71"/>
      <c r="AD25" s="62"/>
      <c r="AE25" s="62"/>
      <c r="AF25" s="69"/>
      <c r="AG25" s="69"/>
      <c r="AH25" s="69"/>
      <c r="AI25" s="70"/>
      <c r="AJ25" s="70"/>
      <c r="AK25" s="70"/>
      <c r="AL25" s="70"/>
      <c r="AM25" s="71"/>
      <c r="AN25" s="62"/>
      <c r="AO25" s="70"/>
      <c r="AP25" s="70"/>
      <c r="AQ25" s="70"/>
      <c r="AR25" s="71"/>
      <c r="AS25" s="62"/>
      <c r="AT25" s="62"/>
      <c r="AU25" s="62"/>
      <c r="AV25" s="62"/>
      <c r="AW25" s="1"/>
      <c r="AX25" s="1"/>
      <c r="AY25" s="1"/>
      <c r="AZ25" s="1"/>
      <c r="BA25" s="1"/>
      <c r="BB25" s="1"/>
      <c r="BC25" s="1"/>
      <c r="BD25" s="1"/>
      <c r="BE25" s="2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 t="s">
        <v>15</v>
      </c>
      <c r="B26" s="77">
        <v>866571.51</v>
      </c>
      <c r="C26" s="77">
        <v>191159.92000000016</v>
      </c>
      <c r="D26" s="77">
        <v>474376.02</v>
      </c>
      <c r="E26" s="19">
        <v>477901.62</v>
      </c>
      <c r="F26" s="19">
        <v>1061257.0300000003</v>
      </c>
      <c r="G26" s="77">
        <v>1036655.5900000001</v>
      </c>
      <c r="H26" s="19">
        <v>24601.440000000177</v>
      </c>
      <c r="I26" s="21">
        <v>2.3731546173401785E-2</v>
      </c>
      <c r="J26" s="21"/>
      <c r="K26" s="19">
        <v>1057731.4300000002</v>
      </c>
      <c r="L26" s="77">
        <v>1030205.71</v>
      </c>
      <c r="M26" s="19">
        <v>27525.720000000205</v>
      </c>
      <c r="N26" s="21">
        <v>2.6718663789972785E-2</v>
      </c>
      <c r="O26" s="62"/>
      <c r="P26" s="62"/>
      <c r="Q26" s="69"/>
      <c r="R26" s="69"/>
      <c r="S26" s="69"/>
      <c r="T26" s="70"/>
      <c r="U26" s="70"/>
      <c r="V26" s="70"/>
      <c r="W26" s="70"/>
      <c r="X26" s="71"/>
      <c r="Y26" s="71"/>
      <c r="Z26" s="70"/>
      <c r="AA26" s="70"/>
      <c r="AB26" s="70"/>
      <c r="AC26" s="71"/>
      <c r="AD26" s="62"/>
      <c r="AE26" s="62"/>
      <c r="AF26" s="69"/>
      <c r="AG26" s="69"/>
      <c r="AH26" s="69"/>
      <c r="AI26" s="70"/>
      <c r="AJ26" s="70"/>
      <c r="AK26" s="70"/>
      <c r="AL26" s="70"/>
      <c r="AM26" s="71"/>
      <c r="AN26" s="62"/>
      <c r="AO26" s="70"/>
      <c r="AP26" s="70"/>
      <c r="AQ26" s="70"/>
      <c r="AR26" s="71"/>
      <c r="AS26" s="62"/>
      <c r="AT26" s="62"/>
      <c r="AU26" s="62"/>
      <c r="AV26" s="62"/>
      <c r="AW26" s="1"/>
      <c r="AX26" s="1"/>
      <c r="AY26" s="1"/>
      <c r="AZ26" s="1"/>
      <c r="BA26" s="1"/>
      <c r="BB26" s="1"/>
      <c r="BC26" s="1"/>
      <c r="BD26" s="1"/>
      <c r="BE26" s="2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1" t="s">
        <v>16</v>
      </c>
      <c r="B27" s="77">
        <v>297919.13</v>
      </c>
      <c r="C27" s="77">
        <v>62950.469999999972</v>
      </c>
      <c r="D27" s="77">
        <v>162559.82</v>
      </c>
      <c r="E27" s="19">
        <v>163750.39999999999</v>
      </c>
      <c r="F27" s="19">
        <v>362060.17999999993</v>
      </c>
      <c r="G27" s="77">
        <v>352030.83000000007</v>
      </c>
      <c r="H27" s="19">
        <v>10029.34999999986</v>
      </c>
      <c r="I27" s="21">
        <v>2.8489976289860275E-2</v>
      </c>
      <c r="J27" s="21"/>
      <c r="K27" s="19">
        <v>360869.6</v>
      </c>
      <c r="L27" s="77">
        <v>350861.12000000005</v>
      </c>
      <c r="M27" s="19">
        <v>10008.479999999923</v>
      </c>
      <c r="N27" s="21">
        <v>2.8525474694944597E-2</v>
      </c>
      <c r="O27" s="62"/>
      <c r="P27" s="62"/>
      <c r="Q27" s="69"/>
      <c r="R27" s="69"/>
      <c r="S27" s="69"/>
      <c r="T27" s="70"/>
      <c r="U27" s="70"/>
      <c r="V27" s="70"/>
      <c r="W27" s="70"/>
      <c r="X27" s="71"/>
      <c r="Y27" s="71"/>
      <c r="Z27" s="70"/>
      <c r="AA27" s="70"/>
      <c r="AB27" s="70"/>
      <c r="AC27" s="71"/>
      <c r="AD27" s="62"/>
      <c r="AE27" s="62"/>
      <c r="AF27" s="69"/>
      <c r="AG27" s="69"/>
      <c r="AH27" s="69"/>
      <c r="AI27" s="70"/>
      <c r="AJ27" s="70"/>
      <c r="AK27" s="70"/>
      <c r="AL27" s="70"/>
      <c r="AM27" s="71"/>
      <c r="AN27" s="62"/>
      <c r="AO27" s="70"/>
      <c r="AP27" s="70"/>
      <c r="AQ27" s="70"/>
      <c r="AR27" s="71"/>
      <c r="AS27" s="62"/>
      <c r="AT27" s="62"/>
      <c r="AU27" s="62"/>
      <c r="AV27" s="62"/>
      <c r="AW27" s="1"/>
      <c r="AX27" s="1"/>
      <c r="AY27" s="1"/>
      <c r="AZ27" s="1"/>
      <c r="BA27" s="1"/>
      <c r="BB27" s="1"/>
      <c r="BC27" s="1"/>
      <c r="BD27" s="1"/>
      <c r="BE27" s="2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>
      <c r="A28" s="1" t="s">
        <v>17</v>
      </c>
      <c r="B28" s="77">
        <v>0</v>
      </c>
      <c r="C28" s="77">
        <v>0</v>
      </c>
      <c r="D28" s="77">
        <v>0</v>
      </c>
      <c r="E28" s="19">
        <v>0</v>
      </c>
      <c r="F28" s="19">
        <v>0</v>
      </c>
      <c r="G28" s="77">
        <v>0</v>
      </c>
      <c r="H28" s="19">
        <v>0</v>
      </c>
      <c r="I28" s="21" t="s">
        <v>128</v>
      </c>
      <c r="J28" s="21"/>
      <c r="K28" s="19">
        <v>0</v>
      </c>
      <c r="L28" s="77">
        <v>0</v>
      </c>
      <c r="M28" s="19">
        <v>0</v>
      </c>
      <c r="N28" s="21" t="s">
        <v>128</v>
      </c>
      <c r="O28" s="62"/>
      <c r="P28" s="62"/>
      <c r="Q28" s="69"/>
      <c r="R28" s="69"/>
      <c r="S28" s="69"/>
      <c r="T28" s="70"/>
      <c r="U28" s="70"/>
      <c r="V28" s="70"/>
      <c r="W28" s="70"/>
      <c r="X28" s="71"/>
      <c r="Y28" s="71"/>
      <c r="Z28" s="70"/>
      <c r="AA28" s="70"/>
      <c r="AB28" s="70"/>
      <c r="AC28" s="71"/>
      <c r="AD28" s="62"/>
      <c r="AE28" s="62"/>
      <c r="AF28" s="69"/>
      <c r="AG28" s="69"/>
      <c r="AH28" s="69"/>
      <c r="AI28" s="70"/>
      <c r="AJ28" s="70"/>
      <c r="AK28" s="70"/>
      <c r="AL28" s="70"/>
      <c r="AM28" s="71"/>
      <c r="AN28" s="62"/>
      <c r="AO28" s="70"/>
      <c r="AP28" s="70"/>
      <c r="AQ28" s="70"/>
      <c r="AR28" s="71"/>
      <c r="AS28" s="62"/>
      <c r="AT28" s="62"/>
      <c r="AU28" s="62"/>
      <c r="AV28" s="62"/>
      <c r="AW28" s="1"/>
      <c r="AX28" s="1"/>
      <c r="AY28" s="1"/>
      <c r="AZ28" s="1"/>
      <c r="BA28" s="1"/>
      <c r="BB28" s="1"/>
      <c r="BC28" s="1"/>
      <c r="BD28" s="1"/>
      <c r="BE28" s="2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>
      <c r="A29" s="1" t="s">
        <v>18</v>
      </c>
      <c r="B29" s="77">
        <v>136889.16999999998</v>
      </c>
      <c r="C29" s="77">
        <v>29822.130000000005</v>
      </c>
      <c r="D29" s="77">
        <v>79227.39</v>
      </c>
      <c r="E29" s="19">
        <v>79806.740000000005</v>
      </c>
      <c r="F29" s="19">
        <v>167290.65</v>
      </c>
      <c r="G29" s="77">
        <v>149967.57999999999</v>
      </c>
      <c r="H29" s="19">
        <v>17323.070000000007</v>
      </c>
      <c r="I29" s="21">
        <v>0.11551209934840578</v>
      </c>
      <c r="J29" s="21"/>
      <c r="K29" s="19">
        <v>166711.29999999999</v>
      </c>
      <c r="L29" s="77">
        <v>148624.04999999999</v>
      </c>
      <c r="M29" s="19">
        <v>18087.25</v>
      </c>
      <c r="N29" s="21">
        <v>0.12169800244307694</v>
      </c>
      <c r="O29" s="62"/>
      <c r="P29" s="62"/>
      <c r="Q29" s="69"/>
      <c r="R29" s="69"/>
      <c r="S29" s="69"/>
      <c r="T29" s="70"/>
      <c r="U29" s="70"/>
      <c r="V29" s="70"/>
      <c r="W29" s="70"/>
      <c r="X29" s="71"/>
      <c r="Y29" s="71"/>
      <c r="Z29" s="70"/>
      <c r="AA29" s="70"/>
      <c r="AB29" s="70"/>
      <c r="AC29" s="71"/>
      <c r="AD29" s="62"/>
      <c r="AE29" s="62"/>
      <c r="AF29" s="69"/>
      <c r="AG29" s="69"/>
      <c r="AH29" s="69"/>
      <c r="AI29" s="70"/>
      <c r="AJ29" s="70"/>
      <c r="AK29" s="70"/>
      <c r="AL29" s="70"/>
      <c r="AM29" s="71"/>
      <c r="AN29" s="62"/>
      <c r="AO29" s="70"/>
      <c r="AP29" s="70"/>
      <c r="AQ29" s="70"/>
      <c r="AR29" s="71"/>
      <c r="AS29" s="62"/>
      <c r="AT29" s="62"/>
      <c r="AU29" s="62"/>
      <c r="AV29" s="62"/>
      <c r="AW29" s="1"/>
      <c r="AX29" s="1"/>
      <c r="AY29" s="1"/>
      <c r="AZ29" s="1"/>
      <c r="BA29" s="1"/>
      <c r="BB29" s="1"/>
      <c r="BC29" s="1"/>
      <c r="BD29" s="1"/>
      <c r="BE29" s="2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>
      <c r="A30" s="1" t="s">
        <v>19</v>
      </c>
      <c r="B30" s="77">
        <v>257167.41999999998</v>
      </c>
      <c r="C30" s="77">
        <v>55985.700000000012</v>
      </c>
      <c r="D30" s="77">
        <v>143356.51999999999</v>
      </c>
      <c r="E30" s="19">
        <v>144401.66</v>
      </c>
      <c r="F30" s="19">
        <v>314198.26</v>
      </c>
      <c r="G30" s="77">
        <v>250741.43000000002</v>
      </c>
      <c r="H30" s="19">
        <v>63456.829999999987</v>
      </c>
      <c r="I30" s="21">
        <v>0.25307676517598221</v>
      </c>
      <c r="J30" s="21"/>
      <c r="K30" s="19">
        <v>313153.12</v>
      </c>
      <c r="L30" s="77">
        <v>248637.74000000002</v>
      </c>
      <c r="M30" s="19">
        <v>64515.379999999976</v>
      </c>
      <c r="N30" s="21">
        <v>0.25947541189845102</v>
      </c>
      <c r="O30" s="62"/>
      <c r="P30" s="62"/>
      <c r="Q30" s="69"/>
      <c r="R30" s="69"/>
      <c r="S30" s="69"/>
      <c r="T30" s="70"/>
      <c r="U30" s="70"/>
      <c r="V30" s="70"/>
      <c r="W30" s="70"/>
      <c r="X30" s="71"/>
      <c r="Y30" s="71"/>
      <c r="Z30" s="70"/>
      <c r="AA30" s="70"/>
      <c r="AB30" s="70"/>
      <c r="AC30" s="71"/>
      <c r="AD30" s="62"/>
      <c r="AE30" s="62"/>
      <c r="AF30" s="69"/>
      <c r="AG30" s="69"/>
      <c r="AH30" s="69"/>
      <c r="AI30" s="70"/>
      <c r="AJ30" s="70"/>
      <c r="AK30" s="70"/>
      <c r="AL30" s="70"/>
      <c r="AM30" s="71"/>
      <c r="AN30" s="62"/>
      <c r="AO30" s="70"/>
      <c r="AP30" s="70"/>
      <c r="AQ30" s="70"/>
      <c r="AR30" s="71"/>
      <c r="AS30" s="62"/>
      <c r="AT30" s="62"/>
      <c r="AU30" s="62"/>
      <c r="AV30" s="62"/>
      <c r="AW30" s="1"/>
      <c r="AX30" s="1"/>
      <c r="AY30" s="1"/>
      <c r="AZ30" s="1"/>
      <c r="BA30" s="1"/>
      <c r="BB30" s="1"/>
      <c r="BC30" s="1"/>
      <c r="BD30" s="1"/>
      <c r="BE30" s="2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 t="s">
        <v>20</v>
      </c>
      <c r="B31" s="77">
        <v>0</v>
      </c>
      <c r="C31" s="77">
        <v>0</v>
      </c>
      <c r="D31" s="77">
        <v>0</v>
      </c>
      <c r="E31" s="19">
        <v>0</v>
      </c>
      <c r="F31" s="19">
        <v>0</v>
      </c>
      <c r="G31" s="77">
        <v>0</v>
      </c>
      <c r="H31" s="19">
        <v>0</v>
      </c>
      <c r="I31" s="21" t="s">
        <v>128</v>
      </c>
      <c r="J31" s="21"/>
      <c r="K31" s="19">
        <v>0</v>
      </c>
      <c r="L31" s="77">
        <v>0</v>
      </c>
      <c r="M31" s="19">
        <v>0</v>
      </c>
      <c r="N31" s="21" t="s">
        <v>128</v>
      </c>
      <c r="O31" s="62"/>
      <c r="P31" s="62"/>
      <c r="Q31" s="69"/>
      <c r="R31" s="69"/>
      <c r="S31" s="69"/>
      <c r="T31" s="70"/>
      <c r="U31" s="70"/>
      <c r="V31" s="70"/>
      <c r="W31" s="70"/>
      <c r="X31" s="71"/>
      <c r="Y31" s="71"/>
      <c r="Z31" s="70"/>
      <c r="AA31" s="70"/>
      <c r="AB31" s="70"/>
      <c r="AC31" s="71"/>
      <c r="AD31" s="62"/>
      <c r="AE31" s="62"/>
      <c r="AF31" s="69"/>
      <c r="AG31" s="69"/>
      <c r="AH31" s="69"/>
      <c r="AI31" s="70"/>
      <c r="AJ31" s="70"/>
      <c r="AK31" s="70"/>
      <c r="AL31" s="70"/>
      <c r="AM31" s="71"/>
      <c r="AN31" s="62"/>
      <c r="AO31" s="70"/>
      <c r="AP31" s="70"/>
      <c r="AQ31" s="70"/>
      <c r="AR31" s="71"/>
      <c r="AS31" s="62"/>
      <c r="AT31" s="62"/>
      <c r="AU31" s="62"/>
      <c r="AV31" s="62"/>
      <c r="AW31" s="1"/>
      <c r="AX31" s="1"/>
      <c r="AY31" s="1"/>
      <c r="AZ31" s="1"/>
      <c r="BA31" s="1"/>
      <c r="BB31" s="1"/>
      <c r="BC31" s="1"/>
      <c r="BD31" s="1"/>
      <c r="BE31" s="2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 t="s">
        <v>21</v>
      </c>
      <c r="B32" s="77">
        <v>1886939.9699999997</v>
      </c>
      <c r="C32" s="77">
        <v>423101.95999999996</v>
      </c>
      <c r="D32" s="77">
        <v>942506.09</v>
      </c>
      <c r="E32" s="19">
        <v>949377.41</v>
      </c>
      <c r="F32" s="19">
        <v>2316913.25</v>
      </c>
      <c r="G32" s="77">
        <v>2015721.9400000002</v>
      </c>
      <c r="H32" s="19">
        <v>301191.30999999982</v>
      </c>
      <c r="I32" s="21">
        <v>0.14942106052583815</v>
      </c>
      <c r="J32" s="1"/>
      <c r="K32" s="19">
        <v>2310041.9299999997</v>
      </c>
      <c r="L32" s="77">
        <v>2002225.9600000002</v>
      </c>
      <c r="M32" s="19">
        <v>307815.96999999951</v>
      </c>
      <c r="N32" s="21">
        <v>0.15373687892848986</v>
      </c>
      <c r="O32" s="62"/>
      <c r="P32" s="62"/>
      <c r="Q32" s="69"/>
      <c r="R32" s="69"/>
      <c r="S32" s="69"/>
      <c r="T32" s="70"/>
      <c r="U32" s="70"/>
      <c r="V32" s="70"/>
      <c r="W32" s="70"/>
      <c r="X32" s="71"/>
      <c r="Y32" s="62"/>
      <c r="Z32" s="70"/>
      <c r="AA32" s="70"/>
      <c r="AB32" s="70"/>
      <c r="AC32" s="71"/>
      <c r="AD32" s="62"/>
      <c r="AE32" s="62"/>
      <c r="AF32" s="69"/>
      <c r="AG32" s="69"/>
      <c r="AH32" s="69"/>
      <c r="AI32" s="70"/>
      <c r="AJ32" s="70"/>
      <c r="AK32" s="70"/>
      <c r="AL32" s="70"/>
      <c r="AM32" s="71"/>
      <c r="AN32" s="62"/>
      <c r="AO32" s="70"/>
      <c r="AP32" s="70"/>
      <c r="AQ32" s="70"/>
      <c r="AR32" s="71"/>
      <c r="AS32" s="62"/>
      <c r="AT32" s="62"/>
      <c r="AU32" s="62"/>
      <c r="AV32" s="62"/>
      <c r="AW32" s="1"/>
      <c r="AX32" s="1"/>
      <c r="AY32" s="1"/>
      <c r="AZ32" s="1"/>
      <c r="BA32" s="1"/>
      <c r="BB32" s="1"/>
      <c r="BC32" s="1"/>
      <c r="BD32" s="1"/>
      <c r="BE32" s="2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 t="s">
        <v>22</v>
      </c>
      <c r="B33" s="77">
        <v>606665174.47000027</v>
      </c>
      <c r="C33" s="77">
        <v>144124584.21999955</v>
      </c>
      <c r="D33" s="77">
        <v>329424159.24000001</v>
      </c>
      <c r="E33" s="19">
        <v>331709839.58999997</v>
      </c>
      <c r="F33" s="19">
        <v>753075439.03999972</v>
      </c>
      <c r="G33" s="77">
        <v>627494783.30999994</v>
      </c>
      <c r="H33" s="19">
        <v>125580655.72999978</v>
      </c>
      <c r="I33" s="21">
        <v>0.20013019880032923</v>
      </c>
      <c r="J33" s="1"/>
      <c r="K33" s="19">
        <v>750789758.68999982</v>
      </c>
      <c r="L33" s="77">
        <v>622580502.45999992</v>
      </c>
      <c r="M33" s="19">
        <v>128209256.2299999</v>
      </c>
      <c r="N33" s="21">
        <v>0.20593201316682297</v>
      </c>
      <c r="O33" s="62"/>
      <c r="P33" s="62"/>
      <c r="Q33" s="69"/>
      <c r="R33" s="69"/>
      <c r="S33" s="69"/>
      <c r="T33" s="70"/>
      <c r="U33" s="70"/>
      <c r="V33" s="70"/>
      <c r="W33" s="70"/>
      <c r="X33" s="71"/>
      <c r="Y33" s="62"/>
      <c r="Z33" s="70"/>
      <c r="AA33" s="70"/>
      <c r="AB33" s="70"/>
      <c r="AC33" s="71"/>
      <c r="AD33" s="62"/>
      <c r="AE33" s="62"/>
      <c r="AF33" s="69"/>
      <c r="AG33" s="69"/>
      <c r="AH33" s="69"/>
      <c r="AI33" s="70"/>
      <c r="AJ33" s="70"/>
      <c r="AK33" s="70"/>
      <c r="AL33" s="70"/>
      <c r="AM33" s="71"/>
      <c r="AN33" s="62"/>
      <c r="AO33" s="70"/>
      <c r="AP33" s="70"/>
      <c r="AQ33" s="70"/>
      <c r="AR33" s="71"/>
      <c r="AS33" s="62"/>
      <c r="AT33" s="62"/>
      <c r="AU33" s="62"/>
      <c r="AV33" s="62"/>
      <c r="AW33" s="1"/>
      <c r="AX33" s="1"/>
      <c r="AY33" s="1"/>
      <c r="AZ33" s="1"/>
      <c r="BA33" s="1"/>
      <c r="BB33" s="1"/>
      <c r="BC33" s="1"/>
      <c r="BD33" s="1"/>
      <c r="BE33" s="2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 t="s">
        <v>23</v>
      </c>
      <c r="B34" s="77">
        <v>878110.27</v>
      </c>
      <c r="C34" s="77">
        <v>152029.86999999988</v>
      </c>
      <c r="D34" s="77">
        <v>422067.73</v>
      </c>
      <c r="E34" s="19">
        <v>425182.88</v>
      </c>
      <c r="F34" s="19">
        <v>1033255.2899999999</v>
      </c>
      <c r="G34" s="77">
        <v>879582.08000000007</v>
      </c>
      <c r="H34" s="19">
        <v>153673.20999999985</v>
      </c>
      <c r="I34" s="21">
        <v>0.17471161986383343</v>
      </c>
      <c r="J34" s="1"/>
      <c r="K34" s="19">
        <v>1030140.1399999999</v>
      </c>
      <c r="L34" s="77">
        <v>872795.70000000007</v>
      </c>
      <c r="M34" s="19">
        <v>157344.43999999983</v>
      </c>
      <c r="N34" s="21">
        <v>0.1802763693725804</v>
      </c>
      <c r="O34" s="62"/>
      <c r="P34" s="62"/>
      <c r="Q34" s="69"/>
      <c r="R34" s="69"/>
      <c r="S34" s="69"/>
      <c r="T34" s="70"/>
      <c r="U34" s="70"/>
      <c r="V34" s="70"/>
      <c r="W34" s="70"/>
      <c r="X34" s="71"/>
      <c r="Y34" s="62"/>
      <c r="Z34" s="70"/>
      <c r="AA34" s="70"/>
      <c r="AB34" s="70"/>
      <c r="AC34" s="71"/>
      <c r="AD34" s="62"/>
      <c r="AE34" s="62"/>
      <c r="AF34" s="69"/>
      <c r="AG34" s="69"/>
      <c r="AH34" s="69"/>
      <c r="AI34" s="70"/>
      <c r="AJ34" s="70"/>
      <c r="AK34" s="70"/>
      <c r="AL34" s="70"/>
      <c r="AM34" s="71"/>
      <c r="AN34" s="62"/>
      <c r="AO34" s="70"/>
      <c r="AP34" s="70"/>
      <c r="AQ34" s="70"/>
      <c r="AR34" s="71"/>
      <c r="AS34" s="62"/>
      <c r="AT34" s="62"/>
      <c r="AU34" s="62"/>
      <c r="AV34" s="62"/>
      <c r="AW34" s="1"/>
      <c r="AX34" s="1"/>
      <c r="AY34" s="1"/>
      <c r="AZ34" s="1"/>
      <c r="BA34" s="1"/>
      <c r="BB34" s="1"/>
      <c r="BC34" s="1"/>
      <c r="BD34" s="1"/>
      <c r="BE34" s="2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 t="s">
        <v>24</v>
      </c>
      <c r="B35" s="77">
        <v>73182637.99000001</v>
      </c>
      <c r="C35" s="77">
        <v>17357564.73999998</v>
      </c>
      <c r="D35" s="77">
        <v>39432222.340000004</v>
      </c>
      <c r="E35" s="19">
        <v>39712451.280000001</v>
      </c>
      <c r="F35" s="19">
        <v>90820431.669999987</v>
      </c>
      <c r="G35" s="77">
        <v>83931652.25</v>
      </c>
      <c r="H35" s="19">
        <v>6888779.4199999869</v>
      </c>
      <c r="I35" s="21">
        <v>8.2076061120314625E-2</v>
      </c>
      <c r="J35" s="1"/>
      <c r="K35" s="19">
        <v>90540202.729999989</v>
      </c>
      <c r="L35" s="77">
        <v>83313200.849999994</v>
      </c>
      <c r="M35" s="19">
        <v>7227001.8799999952</v>
      </c>
      <c r="N35" s="21">
        <v>8.6744979262190824E-2</v>
      </c>
      <c r="O35" s="62"/>
      <c r="P35" s="62"/>
      <c r="Q35" s="69"/>
      <c r="R35" s="69"/>
      <c r="S35" s="69"/>
      <c r="T35" s="70"/>
      <c r="U35" s="70"/>
      <c r="V35" s="70"/>
      <c r="W35" s="70"/>
      <c r="X35" s="71"/>
      <c r="Y35" s="62"/>
      <c r="Z35" s="70"/>
      <c r="AA35" s="70"/>
      <c r="AB35" s="70"/>
      <c r="AC35" s="71"/>
      <c r="AD35" s="62"/>
      <c r="AE35" s="62"/>
      <c r="AF35" s="69"/>
      <c r="AG35" s="69"/>
      <c r="AH35" s="69"/>
      <c r="AI35" s="70"/>
      <c r="AJ35" s="70"/>
      <c r="AK35" s="70"/>
      <c r="AL35" s="70"/>
      <c r="AM35" s="71"/>
      <c r="AN35" s="62"/>
      <c r="AO35" s="70"/>
      <c r="AP35" s="70"/>
      <c r="AQ35" s="70"/>
      <c r="AR35" s="71"/>
      <c r="AS35" s="62"/>
      <c r="AT35" s="62"/>
      <c r="AU35" s="62"/>
      <c r="AV35" s="62"/>
      <c r="AW35" s="1"/>
      <c r="AX35" s="1"/>
      <c r="AY35" s="1"/>
      <c r="AZ35" s="1"/>
      <c r="BA35" s="1"/>
      <c r="BB35" s="1"/>
      <c r="BC35" s="1"/>
      <c r="BD35" s="1"/>
      <c r="BE35" s="2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24" t="s">
        <v>149</v>
      </c>
      <c r="B36" s="77">
        <v>27313.67</v>
      </c>
      <c r="C36" s="77">
        <v>4131.6700000000019</v>
      </c>
      <c r="D36" s="77">
        <v>0</v>
      </c>
      <c r="E36" s="19">
        <v>0</v>
      </c>
      <c r="F36" s="19">
        <v>31445.34</v>
      </c>
      <c r="G36" s="77">
        <v>1861.6</v>
      </c>
      <c r="H36" s="19">
        <v>29583.74</v>
      </c>
      <c r="I36" s="21">
        <v>15.891566394499357</v>
      </c>
      <c r="J36" s="1"/>
      <c r="K36" s="19">
        <v>31445.34</v>
      </c>
      <c r="L36" s="77">
        <v>1861.6</v>
      </c>
      <c r="M36" s="19">
        <v>29583.74</v>
      </c>
      <c r="N36" s="21">
        <v>15.891566394499357</v>
      </c>
      <c r="O36" s="62"/>
      <c r="P36" s="62"/>
      <c r="Q36" s="69"/>
      <c r="R36" s="69"/>
      <c r="S36" s="69"/>
      <c r="T36" s="70"/>
      <c r="U36" s="70"/>
      <c r="V36" s="70"/>
      <c r="W36" s="70"/>
      <c r="X36" s="71"/>
      <c r="Y36" s="62"/>
      <c r="Z36" s="70"/>
      <c r="AA36" s="70"/>
      <c r="AB36" s="70"/>
      <c r="AC36" s="71"/>
      <c r="AD36" s="62"/>
      <c r="AE36" s="62"/>
      <c r="AF36" s="69"/>
      <c r="AG36" s="69"/>
      <c r="AH36" s="69"/>
      <c r="AI36" s="70"/>
      <c r="AJ36" s="70"/>
      <c r="AK36" s="70"/>
      <c r="AL36" s="70"/>
      <c r="AM36" s="71"/>
      <c r="AN36" s="62"/>
      <c r="AO36" s="70"/>
      <c r="AP36" s="70"/>
      <c r="AQ36" s="70"/>
      <c r="AR36" s="71"/>
      <c r="AS36" s="62"/>
      <c r="AT36" s="62"/>
      <c r="AU36" s="62"/>
      <c r="AV36" s="62"/>
      <c r="AW36" s="1"/>
      <c r="AX36" s="1"/>
      <c r="AY36" s="1"/>
      <c r="AZ36" s="1"/>
      <c r="BA36" s="1"/>
      <c r="BB36" s="1"/>
      <c r="BC36" s="1"/>
      <c r="BD36" s="1"/>
      <c r="BE36" s="2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 t="s">
        <v>25</v>
      </c>
      <c r="B37" s="77">
        <v>0</v>
      </c>
      <c r="C37" s="77">
        <v>0</v>
      </c>
      <c r="D37" s="77">
        <v>0</v>
      </c>
      <c r="E37" s="19">
        <v>0</v>
      </c>
      <c r="F37" s="19">
        <v>0</v>
      </c>
      <c r="G37" s="77">
        <v>0</v>
      </c>
      <c r="H37" s="19">
        <v>0</v>
      </c>
      <c r="I37" s="21" t="s">
        <v>128</v>
      </c>
      <c r="J37" s="1"/>
      <c r="K37" s="19">
        <v>0</v>
      </c>
      <c r="L37" s="77">
        <v>0</v>
      </c>
      <c r="M37" s="19">
        <v>0</v>
      </c>
      <c r="N37" s="21" t="s">
        <v>128</v>
      </c>
      <c r="O37" s="62"/>
      <c r="P37" s="62"/>
      <c r="Q37" s="69"/>
      <c r="R37" s="69"/>
      <c r="S37" s="69"/>
      <c r="T37" s="70"/>
      <c r="U37" s="70"/>
      <c r="V37" s="70"/>
      <c r="W37" s="70"/>
      <c r="X37" s="71"/>
      <c r="Y37" s="62"/>
      <c r="Z37" s="70"/>
      <c r="AA37" s="70"/>
      <c r="AB37" s="70"/>
      <c r="AC37" s="71"/>
      <c r="AD37" s="62"/>
      <c r="AE37" s="62"/>
      <c r="AF37" s="69"/>
      <c r="AG37" s="69"/>
      <c r="AH37" s="69"/>
      <c r="AI37" s="70"/>
      <c r="AJ37" s="70"/>
      <c r="AK37" s="70"/>
      <c r="AL37" s="70"/>
      <c r="AM37" s="71"/>
      <c r="AN37" s="62"/>
      <c r="AO37" s="70"/>
      <c r="AP37" s="70"/>
      <c r="AQ37" s="70"/>
      <c r="AR37" s="71"/>
      <c r="AS37" s="62"/>
      <c r="AT37" s="62"/>
      <c r="AU37" s="62"/>
      <c r="AV37" s="62"/>
      <c r="AW37" s="1"/>
      <c r="AX37" s="1"/>
      <c r="AY37" s="1"/>
      <c r="AZ37" s="1"/>
      <c r="BA37" s="1"/>
      <c r="BB37" s="1"/>
      <c r="BC37" s="1"/>
      <c r="BD37" s="1"/>
      <c r="BE37" s="2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 t="s">
        <v>26</v>
      </c>
      <c r="B38" s="77">
        <v>66466.42</v>
      </c>
      <c r="C38" s="77">
        <v>14148.790000000008</v>
      </c>
      <c r="D38" s="77">
        <v>38279.01</v>
      </c>
      <c r="E38" s="19">
        <v>38572.07</v>
      </c>
      <c r="F38" s="19">
        <v>80908.27</v>
      </c>
      <c r="G38" s="77">
        <v>82010.84</v>
      </c>
      <c r="H38" s="19">
        <v>-1102.5699999999924</v>
      </c>
      <c r="I38" s="21">
        <v>-1.3444198352315251E-2</v>
      </c>
      <c r="J38" s="1"/>
      <c r="K38" s="19">
        <v>80615.210000000006</v>
      </c>
      <c r="L38" s="77">
        <v>81301.81</v>
      </c>
      <c r="M38" s="19">
        <v>-686.59999999999127</v>
      </c>
      <c r="N38" s="21">
        <v>-8.445076438027499E-3</v>
      </c>
      <c r="O38" s="62"/>
      <c r="P38" s="62"/>
      <c r="Q38" s="69"/>
      <c r="R38" s="69"/>
      <c r="S38" s="69"/>
      <c r="T38" s="70"/>
      <c r="U38" s="70"/>
      <c r="V38" s="70"/>
      <c r="W38" s="70"/>
      <c r="X38" s="71"/>
      <c r="Y38" s="62"/>
      <c r="Z38" s="70"/>
      <c r="AA38" s="70"/>
      <c r="AB38" s="70"/>
      <c r="AC38" s="71"/>
      <c r="AD38" s="62"/>
      <c r="AE38" s="62"/>
      <c r="AF38" s="69"/>
      <c r="AG38" s="69"/>
      <c r="AH38" s="69"/>
      <c r="AI38" s="70"/>
      <c r="AJ38" s="70"/>
      <c r="AK38" s="70"/>
      <c r="AL38" s="70"/>
      <c r="AM38" s="71"/>
      <c r="AN38" s="62"/>
      <c r="AO38" s="70"/>
      <c r="AP38" s="70"/>
      <c r="AQ38" s="70"/>
      <c r="AR38" s="71"/>
      <c r="AS38" s="62"/>
      <c r="AT38" s="62"/>
      <c r="AU38" s="62"/>
      <c r="AV38" s="62"/>
      <c r="AW38" s="1"/>
      <c r="AX38" s="1"/>
      <c r="AY38" s="1"/>
      <c r="AZ38" s="1"/>
      <c r="BA38" s="1"/>
      <c r="BB38" s="1"/>
      <c r="BC38" s="1"/>
      <c r="BD38" s="1"/>
      <c r="BE38" s="2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 t="s">
        <v>27</v>
      </c>
      <c r="B39" s="77">
        <v>2383137.9400000004</v>
      </c>
      <c r="C39" s="77">
        <v>520676.56999999983</v>
      </c>
      <c r="D39" s="77">
        <v>1303080.27</v>
      </c>
      <c r="E39" s="19">
        <v>1312575.99</v>
      </c>
      <c r="F39" s="19">
        <v>2913310.2300000004</v>
      </c>
      <c r="G39" s="77">
        <v>2685670.06</v>
      </c>
      <c r="H39" s="19">
        <v>227640.17000000039</v>
      </c>
      <c r="I39" s="21">
        <v>8.4761033527700036E-2</v>
      </c>
      <c r="J39" s="1"/>
      <c r="K39" s="19">
        <v>2903814.5100000002</v>
      </c>
      <c r="L39" s="77">
        <v>2669897.25</v>
      </c>
      <c r="M39" s="19">
        <v>233917.26000000024</v>
      </c>
      <c r="N39" s="21">
        <v>8.7612832291579901E-2</v>
      </c>
      <c r="O39" s="62"/>
      <c r="P39" s="62"/>
      <c r="Q39" s="69"/>
      <c r="R39" s="69"/>
      <c r="S39" s="69"/>
      <c r="T39" s="70"/>
      <c r="U39" s="70"/>
      <c r="V39" s="70"/>
      <c r="W39" s="70"/>
      <c r="X39" s="71"/>
      <c r="Y39" s="62"/>
      <c r="Z39" s="70"/>
      <c r="AA39" s="70"/>
      <c r="AB39" s="70"/>
      <c r="AC39" s="71"/>
      <c r="AD39" s="62"/>
      <c r="AE39" s="62"/>
      <c r="AF39" s="69"/>
      <c r="AG39" s="69"/>
      <c r="AH39" s="69"/>
      <c r="AI39" s="70"/>
      <c r="AJ39" s="70"/>
      <c r="AK39" s="70"/>
      <c r="AL39" s="70"/>
      <c r="AM39" s="71"/>
      <c r="AN39" s="62"/>
      <c r="AO39" s="70"/>
      <c r="AP39" s="70"/>
      <c r="AQ39" s="70"/>
      <c r="AR39" s="71"/>
      <c r="AS39" s="62"/>
      <c r="AT39" s="62"/>
      <c r="AU39" s="62"/>
      <c r="AV39" s="62"/>
      <c r="AW39" s="1"/>
      <c r="AX39" s="1"/>
      <c r="AY39" s="1"/>
      <c r="AZ39" s="1"/>
      <c r="BA39" s="1"/>
      <c r="BB39" s="1"/>
      <c r="BC39" s="1"/>
      <c r="BD39" s="1"/>
      <c r="BE39" s="2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 t="s">
        <v>28</v>
      </c>
      <c r="B40" s="77">
        <v>0</v>
      </c>
      <c r="C40" s="77">
        <v>0</v>
      </c>
      <c r="D40" s="77">
        <v>0</v>
      </c>
      <c r="E40" s="19">
        <v>0</v>
      </c>
      <c r="F40" s="19">
        <v>0</v>
      </c>
      <c r="G40" s="77">
        <v>0</v>
      </c>
      <c r="H40" s="19">
        <v>0</v>
      </c>
      <c r="I40" s="21" t="s">
        <v>128</v>
      </c>
      <c r="J40" s="1"/>
      <c r="K40" s="19">
        <v>0</v>
      </c>
      <c r="L40" s="77">
        <v>0</v>
      </c>
      <c r="M40" s="19">
        <v>0</v>
      </c>
      <c r="N40" s="21" t="s">
        <v>128</v>
      </c>
      <c r="O40" s="62"/>
      <c r="P40" s="62"/>
      <c r="Q40" s="69"/>
      <c r="R40" s="69"/>
      <c r="S40" s="69"/>
      <c r="T40" s="70"/>
      <c r="U40" s="70"/>
      <c r="V40" s="70"/>
      <c r="W40" s="70"/>
      <c r="X40" s="71"/>
      <c r="Y40" s="62"/>
      <c r="Z40" s="70"/>
      <c r="AA40" s="70"/>
      <c r="AB40" s="70"/>
      <c r="AC40" s="71"/>
      <c r="AD40" s="62"/>
      <c r="AE40" s="62"/>
      <c r="AF40" s="69"/>
      <c r="AG40" s="69"/>
      <c r="AH40" s="69"/>
      <c r="AI40" s="70"/>
      <c r="AJ40" s="70"/>
      <c r="AK40" s="70"/>
      <c r="AL40" s="70"/>
      <c r="AM40" s="71"/>
      <c r="AN40" s="62"/>
      <c r="AO40" s="70"/>
      <c r="AP40" s="70"/>
      <c r="AQ40" s="70"/>
      <c r="AR40" s="71"/>
      <c r="AS40" s="62"/>
      <c r="AT40" s="62"/>
      <c r="AU40" s="62"/>
      <c r="AV40" s="62"/>
      <c r="AW40" s="1"/>
      <c r="AX40" s="1"/>
      <c r="AY40" s="1"/>
      <c r="AZ40" s="1"/>
      <c r="BA40" s="1"/>
      <c r="BB40" s="1"/>
      <c r="BC40" s="1"/>
      <c r="BD40" s="1"/>
      <c r="BE40" s="2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 t="s">
        <v>29</v>
      </c>
      <c r="B41" s="77">
        <v>155494.44999999998</v>
      </c>
      <c r="C41" s="77">
        <v>31871.520000000048</v>
      </c>
      <c r="D41" s="77">
        <v>84770.2</v>
      </c>
      <c r="E41" s="19">
        <v>85393.14</v>
      </c>
      <c r="F41" s="19">
        <v>187988.91000000003</v>
      </c>
      <c r="G41" s="77">
        <v>154424</v>
      </c>
      <c r="H41" s="19">
        <v>33564.910000000033</v>
      </c>
      <c r="I41" s="21">
        <v>0.2173555276381911</v>
      </c>
      <c r="J41" s="1"/>
      <c r="K41" s="19">
        <v>187365.97000000003</v>
      </c>
      <c r="L41" s="77">
        <v>153523.12</v>
      </c>
      <c r="M41" s="19">
        <v>33842.850000000035</v>
      </c>
      <c r="N41" s="21">
        <v>0.22044139019582221</v>
      </c>
      <c r="O41" s="62"/>
      <c r="P41" s="62"/>
      <c r="Q41" s="69"/>
      <c r="R41" s="69"/>
      <c r="S41" s="69"/>
      <c r="T41" s="70"/>
      <c r="U41" s="70"/>
      <c r="V41" s="70"/>
      <c r="W41" s="70"/>
      <c r="X41" s="71"/>
      <c r="Y41" s="62"/>
      <c r="Z41" s="70"/>
      <c r="AA41" s="70"/>
      <c r="AB41" s="70"/>
      <c r="AC41" s="71"/>
      <c r="AD41" s="62"/>
      <c r="AE41" s="62"/>
      <c r="AF41" s="69"/>
      <c r="AG41" s="69"/>
      <c r="AH41" s="69"/>
      <c r="AI41" s="70"/>
      <c r="AJ41" s="70"/>
      <c r="AK41" s="70"/>
      <c r="AL41" s="70"/>
      <c r="AM41" s="71"/>
      <c r="AN41" s="62"/>
      <c r="AO41" s="70"/>
      <c r="AP41" s="70"/>
      <c r="AQ41" s="70"/>
      <c r="AR41" s="71"/>
      <c r="AS41" s="62"/>
      <c r="AT41" s="62"/>
      <c r="AU41" s="62"/>
      <c r="AV41" s="62"/>
      <c r="AW41" s="1"/>
      <c r="AX41" s="1"/>
      <c r="AY41" s="1"/>
      <c r="AZ41" s="1"/>
      <c r="BA41" s="1"/>
      <c r="BB41" s="1"/>
      <c r="BC41" s="1"/>
      <c r="BD41" s="1"/>
      <c r="BE41" s="2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 t="s">
        <v>30</v>
      </c>
      <c r="B42" s="77">
        <v>165530.93</v>
      </c>
      <c r="C42" s="77">
        <v>33865.900000000023</v>
      </c>
      <c r="D42" s="77">
        <v>91571.9</v>
      </c>
      <c r="E42" s="19">
        <v>92239.5</v>
      </c>
      <c r="F42" s="19">
        <v>200064.43000000002</v>
      </c>
      <c r="G42" s="77">
        <v>0</v>
      </c>
      <c r="H42" s="19">
        <v>200064.43000000002</v>
      </c>
      <c r="I42" s="21" t="s">
        <v>128</v>
      </c>
      <c r="J42" s="1"/>
      <c r="K42" s="19">
        <v>199396.83000000002</v>
      </c>
      <c r="L42" s="77">
        <v>0</v>
      </c>
      <c r="M42" s="19">
        <v>199396.83000000002</v>
      </c>
      <c r="N42" s="21" t="s">
        <v>128</v>
      </c>
      <c r="O42" s="62"/>
      <c r="P42" s="62"/>
      <c r="Q42" s="69"/>
      <c r="R42" s="69"/>
      <c r="S42" s="69"/>
      <c r="T42" s="70"/>
      <c r="U42" s="70"/>
      <c r="V42" s="70"/>
      <c r="W42" s="70"/>
      <c r="X42" s="71"/>
      <c r="Y42" s="62"/>
      <c r="Z42" s="70"/>
      <c r="AA42" s="70"/>
      <c r="AB42" s="70"/>
      <c r="AC42" s="71"/>
      <c r="AD42" s="62"/>
      <c r="AE42" s="62"/>
      <c r="AF42" s="69"/>
      <c r="AG42" s="69"/>
      <c r="AH42" s="69"/>
      <c r="AI42" s="70"/>
      <c r="AJ42" s="70"/>
      <c r="AK42" s="70"/>
      <c r="AL42" s="70"/>
      <c r="AM42" s="71"/>
      <c r="AN42" s="62"/>
      <c r="AO42" s="70"/>
      <c r="AP42" s="70"/>
      <c r="AQ42" s="70"/>
      <c r="AR42" s="71"/>
      <c r="AS42" s="62"/>
      <c r="AT42" s="62"/>
      <c r="AU42" s="62"/>
      <c r="AV42" s="62"/>
      <c r="AW42" s="1"/>
      <c r="AX42" s="1"/>
      <c r="AY42" s="1"/>
      <c r="AZ42" s="1"/>
      <c r="BA42" s="1"/>
      <c r="BB42" s="1"/>
      <c r="BC42" s="1"/>
      <c r="BD42" s="1"/>
      <c r="BE42" s="2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 t="s">
        <v>31</v>
      </c>
      <c r="B43" s="77">
        <v>336189.44</v>
      </c>
      <c r="C43" s="77">
        <v>70546.410000000033</v>
      </c>
      <c r="D43" s="77">
        <v>180201.85</v>
      </c>
      <c r="E43" s="19">
        <v>181513.62</v>
      </c>
      <c r="F43" s="19">
        <v>408047.62</v>
      </c>
      <c r="G43" s="77">
        <v>414988.94999999995</v>
      </c>
      <c r="H43" s="19">
        <v>-6941.3299999999581</v>
      </c>
      <c r="I43" s="21">
        <v>-1.6726541754906843E-2</v>
      </c>
      <c r="J43" s="1"/>
      <c r="K43" s="19">
        <v>406735.85000000003</v>
      </c>
      <c r="L43" s="77">
        <v>413035.52999999997</v>
      </c>
      <c r="M43" s="19">
        <v>-6299.6799999999348</v>
      </c>
      <c r="N43" s="21">
        <v>-1.5252150341642401E-2</v>
      </c>
      <c r="O43" s="62"/>
      <c r="P43" s="62"/>
      <c r="Q43" s="69"/>
      <c r="R43" s="69"/>
      <c r="S43" s="69"/>
      <c r="T43" s="70"/>
      <c r="U43" s="70"/>
      <c r="V43" s="70"/>
      <c r="W43" s="70"/>
      <c r="X43" s="71"/>
      <c r="Y43" s="62"/>
      <c r="Z43" s="70"/>
      <c r="AA43" s="70"/>
      <c r="AB43" s="70"/>
      <c r="AC43" s="71"/>
      <c r="AD43" s="62"/>
      <c r="AE43" s="62"/>
      <c r="AF43" s="69"/>
      <c r="AG43" s="69"/>
      <c r="AH43" s="69"/>
      <c r="AI43" s="70"/>
      <c r="AJ43" s="70"/>
      <c r="AK43" s="70"/>
      <c r="AL43" s="70"/>
      <c r="AM43" s="71"/>
      <c r="AN43" s="62"/>
      <c r="AO43" s="70"/>
      <c r="AP43" s="70"/>
      <c r="AQ43" s="70"/>
      <c r="AR43" s="71"/>
      <c r="AS43" s="62"/>
      <c r="AT43" s="62"/>
      <c r="AU43" s="62"/>
      <c r="AV43" s="62"/>
      <c r="AW43" s="1"/>
      <c r="AX43" s="1"/>
      <c r="AY43" s="1"/>
      <c r="AZ43" s="1"/>
      <c r="BA43" s="1"/>
      <c r="BB43" s="1"/>
      <c r="BC43" s="1"/>
      <c r="BD43" s="1"/>
      <c r="BE43" s="2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 t="s">
        <v>32</v>
      </c>
      <c r="B44" s="77">
        <v>430056.94999999995</v>
      </c>
      <c r="C44" s="77">
        <v>89743.870000000112</v>
      </c>
      <c r="D44" s="77">
        <v>236350.41</v>
      </c>
      <c r="E44" s="19">
        <v>238110.55</v>
      </c>
      <c r="F44" s="19">
        <v>521560.96</v>
      </c>
      <c r="G44" s="77">
        <v>449326.99</v>
      </c>
      <c r="H44" s="19">
        <v>72233.97000000003</v>
      </c>
      <c r="I44" s="21">
        <v>0.1607603629597234</v>
      </c>
      <c r="J44" s="1"/>
      <c r="K44" s="19">
        <v>519800.82000000007</v>
      </c>
      <c r="L44" s="77">
        <v>446077.54</v>
      </c>
      <c r="M44" s="19">
        <v>73723.280000000086</v>
      </c>
      <c r="N44" s="21">
        <v>0.16527010079906757</v>
      </c>
      <c r="O44" s="62"/>
      <c r="P44" s="62"/>
      <c r="Q44" s="69"/>
      <c r="R44" s="69"/>
      <c r="S44" s="69"/>
      <c r="T44" s="70"/>
      <c r="U44" s="70"/>
      <c r="V44" s="70"/>
      <c r="W44" s="70"/>
      <c r="X44" s="71"/>
      <c r="Y44" s="62"/>
      <c r="Z44" s="70"/>
      <c r="AA44" s="70"/>
      <c r="AB44" s="70"/>
      <c r="AC44" s="71"/>
      <c r="AD44" s="62"/>
      <c r="AE44" s="62"/>
      <c r="AF44" s="69"/>
      <c r="AG44" s="69"/>
      <c r="AH44" s="69"/>
      <c r="AI44" s="70"/>
      <c r="AJ44" s="70"/>
      <c r="AK44" s="70"/>
      <c r="AL44" s="70"/>
      <c r="AM44" s="71"/>
      <c r="AN44" s="62"/>
      <c r="AO44" s="70"/>
      <c r="AP44" s="70"/>
      <c r="AQ44" s="70"/>
      <c r="AR44" s="71"/>
      <c r="AS44" s="62"/>
      <c r="AT44" s="62"/>
      <c r="AU44" s="62"/>
      <c r="AV44" s="62"/>
      <c r="AW44" s="1"/>
      <c r="AX44" s="1"/>
      <c r="AY44" s="1"/>
      <c r="AZ44" s="1"/>
      <c r="BA44" s="1"/>
      <c r="BB44" s="1"/>
      <c r="BC44" s="1"/>
      <c r="BD44" s="1"/>
      <c r="BE44" s="2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 t="s">
        <v>33</v>
      </c>
      <c r="B45" s="77">
        <v>0</v>
      </c>
      <c r="C45" s="77">
        <v>0</v>
      </c>
      <c r="D45" s="77">
        <v>0</v>
      </c>
      <c r="E45" s="19">
        <v>0</v>
      </c>
      <c r="F45" s="19">
        <v>0</v>
      </c>
      <c r="G45" s="77">
        <v>0</v>
      </c>
      <c r="H45" s="19">
        <v>0</v>
      </c>
      <c r="I45" s="21" t="s">
        <v>128</v>
      </c>
      <c r="J45" s="1"/>
      <c r="K45" s="19">
        <v>0</v>
      </c>
      <c r="L45" s="77">
        <v>0</v>
      </c>
      <c r="M45" s="19">
        <v>0</v>
      </c>
      <c r="N45" s="21" t="s">
        <v>128</v>
      </c>
      <c r="O45" s="62"/>
      <c r="P45" s="62"/>
      <c r="Q45" s="69"/>
      <c r="R45" s="69"/>
      <c r="S45" s="69"/>
      <c r="T45" s="70"/>
      <c r="U45" s="70"/>
      <c r="V45" s="70"/>
      <c r="W45" s="70"/>
      <c r="X45" s="71"/>
      <c r="Y45" s="62"/>
      <c r="Z45" s="70"/>
      <c r="AA45" s="70"/>
      <c r="AB45" s="70"/>
      <c r="AC45" s="71"/>
      <c r="AD45" s="62"/>
      <c r="AE45" s="62"/>
      <c r="AF45" s="69"/>
      <c r="AG45" s="69"/>
      <c r="AH45" s="69"/>
      <c r="AI45" s="70"/>
      <c r="AJ45" s="70"/>
      <c r="AK45" s="70"/>
      <c r="AL45" s="70"/>
      <c r="AM45" s="71"/>
      <c r="AN45" s="62"/>
      <c r="AO45" s="70"/>
      <c r="AP45" s="70"/>
      <c r="AQ45" s="70"/>
      <c r="AR45" s="71"/>
      <c r="AS45" s="62"/>
      <c r="AT45" s="62"/>
      <c r="AU45" s="62"/>
      <c r="AV45" s="62"/>
      <c r="AW45" s="1"/>
      <c r="AX45" s="1"/>
      <c r="AY45" s="1"/>
      <c r="AZ45" s="1"/>
      <c r="BA45" s="1"/>
      <c r="BB45" s="1"/>
      <c r="BC45" s="1"/>
      <c r="BD45" s="1"/>
      <c r="BE45" s="2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 t="s">
        <v>34</v>
      </c>
      <c r="B46" s="77">
        <v>1132688.3399999999</v>
      </c>
      <c r="C46" s="77">
        <v>236573.03000000003</v>
      </c>
      <c r="D46" s="77">
        <v>621683.93000000005</v>
      </c>
      <c r="E46" s="19">
        <v>626225.15</v>
      </c>
      <c r="F46" s="19">
        <v>1373802.5899999999</v>
      </c>
      <c r="G46" s="77">
        <v>1464825.8699999996</v>
      </c>
      <c r="H46" s="19">
        <v>-91023.279999999795</v>
      </c>
      <c r="I46" s="21">
        <v>-6.2139317624148593E-2</v>
      </c>
      <c r="J46" s="1"/>
      <c r="K46" s="19">
        <v>1369261.3699999999</v>
      </c>
      <c r="L46" s="77">
        <v>1456955.2499999998</v>
      </c>
      <c r="M46" s="19">
        <v>-87693.879999999888</v>
      </c>
      <c r="N46" s="21">
        <v>-6.0189823949637344E-2</v>
      </c>
      <c r="O46" s="62"/>
      <c r="P46" s="62"/>
      <c r="Q46" s="69"/>
      <c r="R46" s="69"/>
      <c r="S46" s="69"/>
      <c r="T46" s="70"/>
      <c r="U46" s="70"/>
      <c r="V46" s="70"/>
      <c r="W46" s="70"/>
      <c r="X46" s="71"/>
      <c r="Y46" s="62"/>
      <c r="Z46" s="70"/>
      <c r="AA46" s="70"/>
      <c r="AB46" s="70"/>
      <c r="AC46" s="71"/>
      <c r="AD46" s="62"/>
      <c r="AE46" s="62"/>
      <c r="AF46" s="69"/>
      <c r="AG46" s="69"/>
      <c r="AH46" s="69"/>
      <c r="AI46" s="70"/>
      <c r="AJ46" s="70"/>
      <c r="AK46" s="70"/>
      <c r="AL46" s="70"/>
      <c r="AM46" s="71"/>
      <c r="AN46" s="62"/>
      <c r="AO46" s="70"/>
      <c r="AP46" s="70"/>
      <c r="AQ46" s="70"/>
      <c r="AR46" s="71"/>
      <c r="AS46" s="62"/>
      <c r="AT46" s="62"/>
      <c r="AU46" s="62"/>
      <c r="AV46" s="62"/>
      <c r="AW46" s="1"/>
      <c r="AX46" s="1"/>
      <c r="AY46" s="1"/>
      <c r="AZ46" s="1"/>
      <c r="BA46" s="1"/>
      <c r="BB46" s="1"/>
      <c r="BC46" s="1"/>
      <c r="BD46" s="1"/>
      <c r="BE46" s="2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 t="s">
        <v>35</v>
      </c>
      <c r="B47" s="77">
        <v>0</v>
      </c>
      <c r="C47" s="77">
        <v>0</v>
      </c>
      <c r="D47" s="77">
        <v>0</v>
      </c>
      <c r="E47" s="19">
        <v>0</v>
      </c>
      <c r="F47" s="19">
        <v>0</v>
      </c>
      <c r="G47" s="77">
        <v>0</v>
      </c>
      <c r="H47" s="19">
        <v>0</v>
      </c>
      <c r="I47" s="21" t="s">
        <v>128</v>
      </c>
      <c r="J47" s="1"/>
      <c r="K47" s="19">
        <v>0</v>
      </c>
      <c r="L47" s="77">
        <v>0</v>
      </c>
      <c r="M47" s="19">
        <v>0</v>
      </c>
      <c r="N47" s="21" t="s">
        <v>128</v>
      </c>
      <c r="O47" s="62"/>
      <c r="P47" s="62"/>
      <c r="Q47" s="69"/>
      <c r="R47" s="69"/>
      <c r="S47" s="69"/>
      <c r="T47" s="70"/>
      <c r="U47" s="70"/>
      <c r="V47" s="70"/>
      <c r="W47" s="70"/>
      <c r="X47" s="71"/>
      <c r="Y47" s="62"/>
      <c r="Z47" s="70"/>
      <c r="AA47" s="70"/>
      <c r="AB47" s="70"/>
      <c r="AC47" s="71"/>
      <c r="AD47" s="62"/>
      <c r="AE47" s="62"/>
      <c r="AF47" s="69"/>
      <c r="AG47" s="69"/>
      <c r="AH47" s="69"/>
      <c r="AI47" s="70"/>
      <c r="AJ47" s="70"/>
      <c r="AK47" s="70"/>
      <c r="AL47" s="70"/>
      <c r="AM47" s="71"/>
      <c r="AN47" s="62"/>
      <c r="AO47" s="70"/>
      <c r="AP47" s="70"/>
      <c r="AQ47" s="70"/>
      <c r="AR47" s="71"/>
      <c r="AS47" s="62"/>
      <c r="AT47" s="62"/>
      <c r="AU47" s="62"/>
      <c r="AV47" s="62"/>
      <c r="AW47" s="1"/>
      <c r="AX47" s="1"/>
      <c r="AY47" s="1"/>
      <c r="AZ47" s="1"/>
      <c r="BA47" s="1"/>
      <c r="BB47" s="1"/>
      <c r="BC47" s="1"/>
      <c r="BD47" s="1"/>
      <c r="BE47" s="2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 t="s">
        <v>36</v>
      </c>
      <c r="B48" s="77">
        <v>24188.97</v>
      </c>
      <c r="C48" s="77">
        <v>5585.75</v>
      </c>
      <c r="D48" s="77">
        <v>13550.15</v>
      </c>
      <c r="E48" s="19">
        <v>13648.94</v>
      </c>
      <c r="F48" s="19">
        <v>29873.510000000002</v>
      </c>
      <c r="G48" s="77">
        <v>26795.620000000003</v>
      </c>
      <c r="H48" s="19">
        <v>3077.8899999999994</v>
      </c>
      <c r="I48" s="21">
        <v>0.1148654145714858</v>
      </c>
      <c r="J48" s="1"/>
      <c r="K48" s="19">
        <v>29774.720000000001</v>
      </c>
      <c r="L48" s="77">
        <v>26563.230000000003</v>
      </c>
      <c r="M48" s="19">
        <v>3211.489999999998</v>
      </c>
      <c r="N48" s="21">
        <v>0.12089983032936868</v>
      </c>
      <c r="O48" s="62"/>
      <c r="P48" s="62"/>
      <c r="Q48" s="69"/>
      <c r="R48" s="69"/>
      <c r="S48" s="69"/>
      <c r="T48" s="70"/>
      <c r="U48" s="70"/>
      <c r="V48" s="70"/>
      <c r="W48" s="70"/>
      <c r="X48" s="71"/>
      <c r="Y48" s="62"/>
      <c r="Z48" s="70"/>
      <c r="AA48" s="70"/>
      <c r="AB48" s="70"/>
      <c r="AC48" s="71"/>
      <c r="AD48" s="62"/>
      <c r="AE48" s="62"/>
      <c r="AF48" s="69"/>
      <c r="AG48" s="69"/>
      <c r="AH48" s="69"/>
      <c r="AI48" s="70"/>
      <c r="AJ48" s="70"/>
      <c r="AK48" s="70"/>
      <c r="AL48" s="70"/>
      <c r="AM48" s="71"/>
      <c r="AN48" s="62"/>
      <c r="AO48" s="70"/>
      <c r="AP48" s="70"/>
      <c r="AQ48" s="70"/>
      <c r="AR48" s="71"/>
      <c r="AS48" s="62"/>
      <c r="AT48" s="62"/>
      <c r="AU48" s="62"/>
      <c r="AV48" s="62"/>
      <c r="AW48" s="1"/>
      <c r="AX48" s="1"/>
      <c r="AY48" s="1"/>
      <c r="AZ48" s="1"/>
      <c r="BA48" s="1"/>
      <c r="BB48" s="1"/>
      <c r="BC48" s="1"/>
      <c r="BD48" s="1"/>
      <c r="BE48" s="2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 t="s">
        <v>37</v>
      </c>
      <c r="B49" s="77">
        <v>0</v>
      </c>
      <c r="C49" s="77">
        <v>0</v>
      </c>
      <c r="D49" s="77">
        <v>0</v>
      </c>
      <c r="E49" s="19">
        <v>0</v>
      </c>
      <c r="F49" s="19">
        <v>0</v>
      </c>
      <c r="G49" s="77">
        <v>0</v>
      </c>
      <c r="H49" s="19">
        <v>0</v>
      </c>
      <c r="I49" s="21" t="s">
        <v>128</v>
      </c>
      <c r="J49" s="1"/>
      <c r="K49" s="19">
        <v>0</v>
      </c>
      <c r="L49" s="77">
        <v>0</v>
      </c>
      <c r="M49" s="19">
        <v>0</v>
      </c>
      <c r="N49" s="21" t="s">
        <v>128</v>
      </c>
      <c r="O49" s="62"/>
      <c r="P49" s="62"/>
      <c r="Q49" s="69"/>
      <c r="R49" s="69"/>
      <c r="S49" s="69"/>
      <c r="T49" s="70"/>
      <c r="U49" s="70"/>
      <c r="V49" s="70"/>
      <c r="W49" s="70"/>
      <c r="X49" s="71"/>
      <c r="Y49" s="62"/>
      <c r="Z49" s="70"/>
      <c r="AA49" s="70"/>
      <c r="AB49" s="70"/>
      <c r="AC49" s="71"/>
      <c r="AD49" s="62"/>
      <c r="AE49" s="62"/>
      <c r="AF49" s="69"/>
      <c r="AG49" s="69"/>
      <c r="AH49" s="69"/>
      <c r="AI49" s="70"/>
      <c r="AJ49" s="70"/>
      <c r="AK49" s="70"/>
      <c r="AL49" s="70"/>
      <c r="AM49" s="71"/>
      <c r="AN49" s="62"/>
      <c r="AO49" s="70"/>
      <c r="AP49" s="70"/>
      <c r="AQ49" s="70"/>
      <c r="AR49" s="71"/>
      <c r="AS49" s="62"/>
      <c r="AT49" s="62"/>
      <c r="AU49" s="62"/>
      <c r="AV49" s="62"/>
      <c r="AW49" s="1"/>
      <c r="AX49" s="1"/>
      <c r="AY49" s="1"/>
      <c r="AZ49" s="1"/>
      <c r="BA49" s="1"/>
      <c r="BB49" s="1"/>
      <c r="BC49" s="1"/>
      <c r="BD49" s="1"/>
      <c r="BE49" s="2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 t="s">
        <v>38</v>
      </c>
      <c r="B50" s="77">
        <v>626196.55000000005</v>
      </c>
      <c r="C50" s="77">
        <v>137348.34000000008</v>
      </c>
      <c r="D50" s="77">
        <v>335875.86</v>
      </c>
      <c r="E50" s="19">
        <v>338279.73</v>
      </c>
      <c r="F50" s="19">
        <v>765948.76000000013</v>
      </c>
      <c r="G50" s="77">
        <v>735989.95</v>
      </c>
      <c r="H50" s="19">
        <v>29958.810000000172</v>
      </c>
      <c r="I50" s="21">
        <v>4.0705460719946185E-2</v>
      </c>
      <c r="J50" s="1"/>
      <c r="K50" s="19">
        <v>763544.89000000013</v>
      </c>
      <c r="L50" s="77">
        <v>732232.5</v>
      </c>
      <c r="M50" s="19">
        <v>31312.39000000013</v>
      </c>
      <c r="N50" s="21">
        <v>4.2762906590461558E-2</v>
      </c>
      <c r="O50" s="62"/>
      <c r="P50" s="62"/>
      <c r="Q50" s="69"/>
      <c r="R50" s="69"/>
      <c r="S50" s="69"/>
      <c r="T50" s="70"/>
      <c r="U50" s="70"/>
      <c r="V50" s="70"/>
      <c r="W50" s="70"/>
      <c r="X50" s="71"/>
      <c r="Y50" s="62"/>
      <c r="Z50" s="70"/>
      <c r="AA50" s="70"/>
      <c r="AB50" s="70"/>
      <c r="AC50" s="71"/>
      <c r="AD50" s="62"/>
      <c r="AE50" s="62"/>
      <c r="AF50" s="69"/>
      <c r="AG50" s="69"/>
      <c r="AH50" s="69"/>
      <c r="AI50" s="70"/>
      <c r="AJ50" s="70"/>
      <c r="AK50" s="70"/>
      <c r="AL50" s="70"/>
      <c r="AM50" s="71"/>
      <c r="AN50" s="62"/>
      <c r="AO50" s="70"/>
      <c r="AP50" s="70"/>
      <c r="AQ50" s="70"/>
      <c r="AR50" s="71"/>
      <c r="AS50" s="62"/>
      <c r="AT50" s="62"/>
      <c r="AU50" s="62"/>
      <c r="AV50" s="62"/>
      <c r="AW50" s="1"/>
      <c r="AX50" s="1"/>
      <c r="AY50" s="1"/>
      <c r="AZ50" s="1"/>
      <c r="BA50" s="1"/>
      <c r="BB50" s="1"/>
      <c r="BC50" s="1"/>
      <c r="BD50" s="1"/>
      <c r="BE50" s="2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 t="s">
        <v>39</v>
      </c>
      <c r="B51" s="77">
        <v>0</v>
      </c>
      <c r="C51" s="77">
        <v>0</v>
      </c>
      <c r="D51" s="77">
        <v>0</v>
      </c>
      <c r="E51" s="19">
        <v>0</v>
      </c>
      <c r="F51" s="19">
        <v>0</v>
      </c>
      <c r="G51" s="77">
        <v>0</v>
      </c>
      <c r="H51" s="19">
        <v>0</v>
      </c>
      <c r="I51" s="21" t="s">
        <v>128</v>
      </c>
      <c r="J51" s="1"/>
      <c r="K51" s="19">
        <v>0</v>
      </c>
      <c r="L51" s="77">
        <v>0</v>
      </c>
      <c r="M51" s="19">
        <v>0</v>
      </c>
      <c r="N51" s="21" t="s">
        <v>128</v>
      </c>
      <c r="O51" s="62"/>
      <c r="P51" s="62"/>
      <c r="Q51" s="69"/>
      <c r="R51" s="69"/>
      <c r="S51" s="69"/>
      <c r="T51" s="70"/>
      <c r="U51" s="70"/>
      <c r="V51" s="70"/>
      <c r="W51" s="70"/>
      <c r="X51" s="71"/>
      <c r="Y51" s="62"/>
      <c r="Z51" s="70"/>
      <c r="AA51" s="70"/>
      <c r="AB51" s="70"/>
      <c r="AC51" s="71"/>
      <c r="AD51" s="62"/>
      <c r="AE51" s="62"/>
      <c r="AF51" s="69"/>
      <c r="AG51" s="69"/>
      <c r="AH51" s="69"/>
      <c r="AI51" s="70"/>
      <c r="AJ51" s="70"/>
      <c r="AK51" s="70"/>
      <c r="AL51" s="70"/>
      <c r="AM51" s="71"/>
      <c r="AN51" s="62"/>
      <c r="AO51" s="70"/>
      <c r="AP51" s="70"/>
      <c r="AQ51" s="70"/>
      <c r="AR51" s="71"/>
      <c r="AS51" s="62"/>
      <c r="AT51" s="62"/>
      <c r="AU51" s="62"/>
      <c r="AV51" s="62"/>
      <c r="AW51" s="1"/>
      <c r="AX51" s="1"/>
      <c r="AY51" s="1"/>
      <c r="AZ51" s="1"/>
      <c r="BA51" s="1"/>
      <c r="BB51" s="1"/>
      <c r="BC51" s="1"/>
      <c r="BD51" s="1"/>
      <c r="BE51" s="2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 t="s">
        <v>40</v>
      </c>
      <c r="B52" s="77">
        <v>55432.100000000006</v>
      </c>
      <c r="C52" s="77">
        <v>10936.26999999999</v>
      </c>
      <c r="D52" s="77">
        <v>28468.68</v>
      </c>
      <c r="E52" s="19">
        <v>28676.240000000002</v>
      </c>
      <c r="F52" s="19">
        <v>66575.929999999993</v>
      </c>
      <c r="G52" s="77">
        <v>61356.54</v>
      </c>
      <c r="H52" s="19">
        <v>5219.3899999999921</v>
      </c>
      <c r="I52" s="21">
        <v>8.5066563401391182E-2</v>
      </c>
      <c r="J52" s="1"/>
      <c r="K52" s="19">
        <v>66368.37</v>
      </c>
      <c r="L52" s="77">
        <v>60873.46</v>
      </c>
      <c r="M52" s="19">
        <v>5494.9099999999962</v>
      </c>
      <c r="N52" s="21">
        <v>9.0267745582393255E-2</v>
      </c>
      <c r="O52" s="62"/>
      <c r="P52" s="62"/>
      <c r="Q52" s="69"/>
      <c r="R52" s="69"/>
      <c r="S52" s="69"/>
      <c r="T52" s="70"/>
      <c r="U52" s="70"/>
      <c r="V52" s="70"/>
      <c r="W52" s="70"/>
      <c r="X52" s="71"/>
      <c r="Y52" s="62"/>
      <c r="Z52" s="70"/>
      <c r="AA52" s="70"/>
      <c r="AB52" s="70"/>
      <c r="AC52" s="71"/>
      <c r="AD52" s="62"/>
      <c r="AE52" s="62"/>
      <c r="AF52" s="69"/>
      <c r="AG52" s="69"/>
      <c r="AH52" s="69"/>
      <c r="AI52" s="70"/>
      <c r="AJ52" s="70"/>
      <c r="AK52" s="70"/>
      <c r="AL52" s="70"/>
      <c r="AM52" s="71"/>
      <c r="AN52" s="62"/>
      <c r="AO52" s="70"/>
      <c r="AP52" s="70"/>
      <c r="AQ52" s="70"/>
      <c r="AR52" s="71"/>
      <c r="AS52" s="62"/>
      <c r="AT52" s="62"/>
      <c r="AU52" s="62"/>
      <c r="AV52" s="62"/>
      <c r="AW52" s="1"/>
      <c r="AX52" s="1"/>
      <c r="AY52" s="1"/>
      <c r="AZ52" s="1"/>
      <c r="BA52" s="1"/>
      <c r="BB52" s="1"/>
      <c r="BC52" s="1"/>
      <c r="BD52" s="1"/>
      <c r="BE52" s="2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 t="s">
        <v>41</v>
      </c>
      <c r="B53" s="77">
        <v>1231141.51</v>
      </c>
      <c r="C53" s="77">
        <v>263761.91999999993</v>
      </c>
      <c r="D53" s="77">
        <v>664838.86</v>
      </c>
      <c r="E53" s="19">
        <v>669695.93999999994</v>
      </c>
      <c r="F53" s="19">
        <v>1499760.5099999998</v>
      </c>
      <c r="G53" s="77">
        <v>1339460.81</v>
      </c>
      <c r="H53" s="19">
        <v>160299.69999999972</v>
      </c>
      <c r="I53" s="21">
        <v>0.11967479660715097</v>
      </c>
      <c r="J53" s="1"/>
      <c r="K53" s="19">
        <v>1494903.43</v>
      </c>
      <c r="L53" s="77">
        <v>1330196.31</v>
      </c>
      <c r="M53" s="19">
        <v>164707.11999999988</v>
      </c>
      <c r="N53" s="21">
        <v>0.12382166358588065</v>
      </c>
      <c r="O53" s="62"/>
      <c r="P53" s="62"/>
      <c r="Q53" s="69"/>
      <c r="R53" s="69"/>
      <c r="S53" s="69"/>
      <c r="T53" s="70"/>
      <c r="U53" s="70"/>
      <c r="V53" s="70"/>
      <c r="W53" s="70"/>
      <c r="X53" s="71"/>
      <c r="Y53" s="62"/>
      <c r="Z53" s="70"/>
      <c r="AA53" s="70"/>
      <c r="AB53" s="70"/>
      <c r="AC53" s="71"/>
      <c r="AD53" s="62"/>
      <c r="AE53" s="62"/>
      <c r="AF53" s="69"/>
      <c r="AG53" s="69"/>
      <c r="AH53" s="69"/>
      <c r="AI53" s="70"/>
      <c r="AJ53" s="70"/>
      <c r="AK53" s="70"/>
      <c r="AL53" s="70"/>
      <c r="AM53" s="71"/>
      <c r="AN53" s="62"/>
      <c r="AO53" s="70"/>
      <c r="AP53" s="70"/>
      <c r="AQ53" s="70"/>
      <c r="AR53" s="71"/>
      <c r="AS53" s="62"/>
      <c r="AT53" s="62"/>
      <c r="AU53" s="62"/>
      <c r="AV53" s="62"/>
      <c r="AW53" s="1"/>
      <c r="AX53" s="1"/>
      <c r="AY53" s="1"/>
      <c r="AZ53" s="1"/>
      <c r="BA53" s="1"/>
      <c r="BB53" s="1"/>
      <c r="BC53" s="1"/>
      <c r="BD53" s="1"/>
      <c r="BE53" s="2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 t="s">
        <v>42</v>
      </c>
      <c r="B54" s="77">
        <v>0</v>
      </c>
      <c r="C54" s="77">
        <v>0</v>
      </c>
      <c r="D54" s="77">
        <v>0</v>
      </c>
      <c r="E54" s="19">
        <v>0</v>
      </c>
      <c r="F54" s="19">
        <v>0</v>
      </c>
      <c r="G54" s="77">
        <v>0</v>
      </c>
      <c r="H54" s="19">
        <v>0</v>
      </c>
      <c r="I54" s="21" t="s">
        <v>128</v>
      </c>
      <c r="J54" s="1"/>
      <c r="K54" s="19">
        <v>0</v>
      </c>
      <c r="L54" s="77">
        <v>0</v>
      </c>
      <c r="M54" s="19">
        <v>0</v>
      </c>
      <c r="N54" s="21" t="s">
        <v>128</v>
      </c>
      <c r="O54" s="62"/>
      <c r="P54" s="62"/>
      <c r="Q54" s="69"/>
      <c r="R54" s="69"/>
      <c r="S54" s="69"/>
      <c r="T54" s="70"/>
      <c r="U54" s="70"/>
      <c r="V54" s="70"/>
      <c r="W54" s="70"/>
      <c r="X54" s="71"/>
      <c r="Y54" s="62"/>
      <c r="Z54" s="70"/>
      <c r="AA54" s="70"/>
      <c r="AB54" s="70"/>
      <c r="AC54" s="71"/>
      <c r="AD54" s="62"/>
      <c r="AE54" s="62"/>
      <c r="AF54" s="69"/>
      <c r="AG54" s="69"/>
      <c r="AH54" s="69"/>
      <c r="AI54" s="70"/>
      <c r="AJ54" s="70"/>
      <c r="AK54" s="70"/>
      <c r="AL54" s="70"/>
      <c r="AM54" s="71"/>
      <c r="AN54" s="62"/>
      <c r="AO54" s="70"/>
      <c r="AP54" s="70"/>
      <c r="AQ54" s="70"/>
      <c r="AR54" s="71"/>
      <c r="AS54" s="62"/>
      <c r="AT54" s="62"/>
      <c r="AU54" s="62"/>
      <c r="AV54" s="62"/>
      <c r="AW54" s="1"/>
      <c r="AX54" s="1"/>
      <c r="AY54" s="1"/>
      <c r="AZ54" s="1"/>
      <c r="BA54" s="1"/>
      <c r="BB54" s="1"/>
      <c r="BC54" s="1"/>
      <c r="BD54" s="1"/>
      <c r="BE54" s="2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 t="s">
        <v>43</v>
      </c>
      <c r="B55" s="77">
        <v>0</v>
      </c>
      <c r="C55" s="77">
        <v>0.56999999999999995</v>
      </c>
      <c r="D55" s="77">
        <v>0</v>
      </c>
      <c r="E55" s="19">
        <v>0</v>
      </c>
      <c r="F55" s="19">
        <v>0.56999999999999995</v>
      </c>
      <c r="G55" s="77">
        <v>0.56999999999999995</v>
      </c>
      <c r="H55" s="19">
        <v>0</v>
      </c>
      <c r="I55" s="21">
        <v>0</v>
      </c>
      <c r="J55" s="1"/>
      <c r="K55" s="19">
        <v>0.56999999999999995</v>
      </c>
      <c r="L55" s="77">
        <v>0.56999999999999995</v>
      </c>
      <c r="M55" s="19">
        <v>0</v>
      </c>
      <c r="N55" s="21">
        <v>0</v>
      </c>
      <c r="O55" s="62"/>
      <c r="P55" s="62"/>
      <c r="Q55" s="69"/>
      <c r="R55" s="69"/>
      <c r="S55" s="69"/>
      <c r="T55" s="70"/>
      <c r="U55" s="70"/>
      <c r="V55" s="70"/>
      <c r="W55" s="70"/>
      <c r="X55" s="71"/>
      <c r="Y55" s="62"/>
      <c r="Z55" s="70"/>
      <c r="AA55" s="70"/>
      <c r="AB55" s="70"/>
      <c r="AC55" s="71"/>
      <c r="AD55" s="62"/>
      <c r="AE55" s="62"/>
      <c r="AF55" s="69"/>
      <c r="AG55" s="69"/>
      <c r="AH55" s="69"/>
      <c r="AI55" s="70"/>
      <c r="AJ55" s="70"/>
      <c r="AK55" s="70"/>
      <c r="AL55" s="70"/>
      <c r="AM55" s="71"/>
      <c r="AN55" s="62"/>
      <c r="AO55" s="70"/>
      <c r="AP55" s="70"/>
      <c r="AQ55" s="70"/>
      <c r="AR55" s="71"/>
      <c r="AS55" s="62"/>
      <c r="AT55" s="62"/>
      <c r="AU55" s="62"/>
      <c r="AV55" s="62"/>
      <c r="AW55" s="1"/>
      <c r="AX55" s="1"/>
      <c r="AY55" s="1"/>
      <c r="AZ55" s="1"/>
      <c r="BA55" s="1"/>
      <c r="BB55" s="1"/>
      <c r="BC55" s="1"/>
      <c r="BD55" s="1"/>
      <c r="BE55" s="2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 t="s">
        <v>44</v>
      </c>
      <c r="B56" s="77">
        <v>0</v>
      </c>
      <c r="C56" s="77">
        <v>0</v>
      </c>
      <c r="D56" s="77">
        <v>0</v>
      </c>
      <c r="E56" s="19">
        <v>0</v>
      </c>
      <c r="F56" s="19">
        <v>0</v>
      </c>
      <c r="G56" s="77">
        <v>109.80999999999999</v>
      </c>
      <c r="H56" s="19">
        <v>-109.80999999999999</v>
      </c>
      <c r="I56" s="21">
        <v>-1</v>
      </c>
      <c r="J56" s="1"/>
      <c r="K56" s="19">
        <v>0</v>
      </c>
      <c r="L56" s="77">
        <v>109.80999999999999</v>
      </c>
      <c r="M56" s="19">
        <v>-109.80999999999999</v>
      </c>
      <c r="N56" s="21">
        <v>-1</v>
      </c>
      <c r="O56" s="62"/>
      <c r="P56" s="62"/>
      <c r="Q56" s="69"/>
      <c r="R56" s="69"/>
      <c r="S56" s="69"/>
      <c r="T56" s="70"/>
      <c r="U56" s="70"/>
      <c r="V56" s="70"/>
      <c r="W56" s="70"/>
      <c r="X56" s="71"/>
      <c r="Y56" s="62"/>
      <c r="Z56" s="70"/>
      <c r="AA56" s="70"/>
      <c r="AB56" s="70"/>
      <c r="AC56" s="71"/>
      <c r="AD56" s="62"/>
      <c r="AE56" s="62"/>
      <c r="AF56" s="69"/>
      <c r="AG56" s="69"/>
      <c r="AH56" s="69"/>
      <c r="AI56" s="70"/>
      <c r="AJ56" s="70"/>
      <c r="AK56" s="70"/>
      <c r="AL56" s="70"/>
      <c r="AM56" s="71"/>
      <c r="AN56" s="62"/>
      <c r="AO56" s="70"/>
      <c r="AP56" s="70"/>
      <c r="AQ56" s="70"/>
      <c r="AR56" s="71"/>
      <c r="AS56" s="62"/>
      <c r="AT56" s="62"/>
      <c r="AU56" s="62"/>
      <c r="AV56" s="62"/>
      <c r="AW56" s="1"/>
      <c r="AX56" s="1"/>
      <c r="AY56" s="1"/>
      <c r="AZ56" s="1"/>
      <c r="BA56" s="1"/>
      <c r="BB56" s="1"/>
      <c r="BC56" s="1"/>
      <c r="BD56" s="1"/>
      <c r="BE56" s="2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 t="s">
        <v>45</v>
      </c>
      <c r="B57" s="77">
        <v>824528.1</v>
      </c>
      <c r="C57" s="77">
        <v>172010.37000000011</v>
      </c>
      <c r="D57" s="77">
        <v>436252.74</v>
      </c>
      <c r="E57" s="19">
        <v>439445.34</v>
      </c>
      <c r="F57" s="19">
        <v>999731.07000000007</v>
      </c>
      <c r="G57" s="77">
        <v>968050.42</v>
      </c>
      <c r="H57" s="19">
        <v>31680.650000000023</v>
      </c>
      <c r="I57" s="21">
        <v>3.2726239610536112E-2</v>
      </c>
      <c r="J57" s="1"/>
      <c r="K57" s="19">
        <v>996538.47000000009</v>
      </c>
      <c r="L57" s="77">
        <v>964213.13</v>
      </c>
      <c r="M57" s="19">
        <v>32325.340000000084</v>
      </c>
      <c r="N57" s="21">
        <v>3.3525098335883463E-2</v>
      </c>
      <c r="O57" s="62"/>
      <c r="P57" s="62"/>
      <c r="Q57" s="69"/>
      <c r="R57" s="69"/>
      <c r="S57" s="69"/>
      <c r="T57" s="70"/>
      <c r="U57" s="70"/>
      <c r="V57" s="70"/>
      <c r="W57" s="70"/>
      <c r="X57" s="71"/>
      <c r="Y57" s="62"/>
      <c r="Z57" s="70"/>
      <c r="AA57" s="70"/>
      <c r="AB57" s="70"/>
      <c r="AC57" s="71"/>
      <c r="AD57" s="62"/>
      <c r="AE57" s="62"/>
      <c r="AF57" s="69"/>
      <c r="AG57" s="69"/>
      <c r="AH57" s="69"/>
      <c r="AI57" s="70"/>
      <c r="AJ57" s="70"/>
      <c r="AK57" s="70"/>
      <c r="AL57" s="70"/>
      <c r="AM57" s="71"/>
      <c r="AN57" s="62"/>
      <c r="AO57" s="70"/>
      <c r="AP57" s="70"/>
      <c r="AQ57" s="70"/>
      <c r="AR57" s="71"/>
      <c r="AS57" s="62"/>
      <c r="AT57" s="62"/>
      <c r="AU57" s="62"/>
      <c r="AV57" s="62"/>
      <c r="AW57" s="1"/>
      <c r="AX57" s="1"/>
      <c r="AY57" s="1"/>
      <c r="AZ57" s="1"/>
      <c r="BA57" s="1"/>
      <c r="BB57" s="1"/>
      <c r="BC57" s="1"/>
      <c r="BD57" s="1"/>
      <c r="BE57" s="2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 t="s">
        <v>46</v>
      </c>
      <c r="B58" s="77">
        <v>3407916.1500000004</v>
      </c>
      <c r="C58" s="77">
        <v>964204.58999999985</v>
      </c>
      <c r="D58" s="77">
        <v>1864719.6</v>
      </c>
      <c r="E58" s="19">
        <v>1878314.26</v>
      </c>
      <c r="F58" s="19">
        <v>4385715.4000000004</v>
      </c>
      <c r="G58" s="77">
        <v>3965195.62</v>
      </c>
      <c r="H58" s="19">
        <v>420519.78000000026</v>
      </c>
      <c r="I58" s="21">
        <v>0.10605271978990038</v>
      </c>
      <c r="J58" s="1"/>
      <c r="K58" s="19">
        <v>4372120.74</v>
      </c>
      <c r="L58" s="77">
        <v>3937022.8</v>
      </c>
      <c r="M58" s="19">
        <v>435097.94000000041</v>
      </c>
      <c r="N58" s="21">
        <v>0.11051445777758784</v>
      </c>
      <c r="O58" s="62"/>
      <c r="P58" s="62"/>
      <c r="Q58" s="69"/>
      <c r="R58" s="69"/>
      <c r="S58" s="69"/>
      <c r="T58" s="70"/>
      <c r="U58" s="70"/>
      <c r="V58" s="70"/>
      <c r="W58" s="70"/>
      <c r="X58" s="71"/>
      <c r="Y58" s="62"/>
      <c r="Z58" s="70"/>
      <c r="AA58" s="70"/>
      <c r="AB58" s="70"/>
      <c r="AC58" s="71"/>
      <c r="AD58" s="62"/>
      <c r="AE58" s="62"/>
      <c r="AF58" s="69"/>
      <c r="AG58" s="69"/>
      <c r="AH58" s="69"/>
      <c r="AI58" s="70"/>
      <c r="AJ58" s="70"/>
      <c r="AK58" s="70"/>
      <c r="AL58" s="70"/>
      <c r="AM58" s="71"/>
      <c r="AN58" s="62"/>
      <c r="AO58" s="70"/>
      <c r="AP58" s="70"/>
      <c r="AQ58" s="70"/>
      <c r="AR58" s="71"/>
      <c r="AS58" s="62"/>
      <c r="AT58" s="62"/>
      <c r="AU58" s="62"/>
      <c r="AV58" s="62"/>
      <c r="AW58" s="1"/>
      <c r="AX58" s="1"/>
      <c r="AY58" s="1"/>
      <c r="AZ58" s="1"/>
      <c r="BA58" s="1"/>
      <c r="BB58" s="1"/>
      <c r="BC58" s="1"/>
      <c r="BD58" s="1"/>
      <c r="BE58" s="2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 t="s">
        <v>47</v>
      </c>
      <c r="B59" s="77">
        <v>5080384.03</v>
      </c>
      <c r="C59" s="77">
        <v>1093072.5899999989</v>
      </c>
      <c r="D59" s="77">
        <v>2742866.64</v>
      </c>
      <c r="E59" s="19">
        <v>2762849.32</v>
      </c>
      <c r="F59" s="19">
        <v>6193439.2999999989</v>
      </c>
      <c r="G59" s="77">
        <v>5753256.3900000006</v>
      </c>
      <c r="H59" s="19">
        <v>440182.90999999829</v>
      </c>
      <c r="I59" s="21">
        <v>7.6510219632328624E-2</v>
      </c>
      <c r="J59" s="1"/>
      <c r="K59" s="19">
        <v>6173456.6199999992</v>
      </c>
      <c r="L59" s="77">
        <v>5714232.29</v>
      </c>
      <c r="M59" s="19">
        <v>459224.32999999914</v>
      </c>
      <c r="N59" s="21">
        <v>8.0365009102561169E-2</v>
      </c>
      <c r="O59" s="62"/>
      <c r="P59" s="62"/>
      <c r="Q59" s="69"/>
      <c r="R59" s="69"/>
      <c r="S59" s="69"/>
      <c r="T59" s="70"/>
      <c r="U59" s="70"/>
      <c r="V59" s="70"/>
      <c r="W59" s="70"/>
      <c r="X59" s="71"/>
      <c r="Y59" s="62"/>
      <c r="Z59" s="70"/>
      <c r="AA59" s="70"/>
      <c r="AB59" s="70"/>
      <c r="AC59" s="71"/>
      <c r="AD59" s="62"/>
      <c r="AE59" s="62"/>
      <c r="AF59" s="69"/>
      <c r="AG59" s="69"/>
      <c r="AH59" s="69"/>
      <c r="AI59" s="70"/>
      <c r="AJ59" s="70"/>
      <c r="AK59" s="70"/>
      <c r="AL59" s="70"/>
      <c r="AM59" s="71"/>
      <c r="AN59" s="62"/>
      <c r="AO59" s="70"/>
      <c r="AP59" s="70"/>
      <c r="AQ59" s="70"/>
      <c r="AR59" s="71"/>
      <c r="AS59" s="62"/>
      <c r="AT59" s="62"/>
      <c r="AU59" s="62"/>
      <c r="AV59" s="62"/>
      <c r="AW59" s="1"/>
      <c r="AX59" s="1"/>
      <c r="AY59" s="1"/>
      <c r="AZ59" s="1"/>
      <c r="BA59" s="1"/>
      <c r="BB59" s="1"/>
      <c r="BC59" s="1"/>
      <c r="BD59" s="1"/>
      <c r="BE59" s="2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 t="s">
        <v>48</v>
      </c>
      <c r="B60" s="77">
        <v>2540189.67</v>
      </c>
      <c r="C60" s="77">
        <v>546943.14000000013</v>
      </c>
      <c r="D60" s="77">
        <v>1371433.32</v>
      </c>
      <c r="E60" s="19">
        <v>1381424.65</v>
      </c>
      <c r="F60" s="19">
        <v>3097124.1399999997</v>
      </c>
      <c r="G60" s="77">
        <v>2877158.41</v>
      </c>
      <c r="H60" s="19">
        <v>219965.72999999952</v>
      </c>
      <c r="I60" s="21">
        <v>7.6452422374616358E-2</v>
      </c>
      <c r="J60" s="1"/>
      <c r="K60" s="19">
        <v>3087132.81</v>
      </c>
      <c r="L60" s="77">
        <v>2857646.37</v>
      </c>
      <c r="M60" s="19">
        <v>229486.43999999994</v>
      </c>
      <c r="N60" s="21">
        <v>8.0306101695851062E-2</v>
      </c>
      <c r="O60" s="62"/>
      <c r="P60" s="62"/>
      <c r="Q60" s="69"/>
      <c r="R60" s="69"/>
      <c r="S60" s="69"/>
      <c r="T60" s="70"/>
      <c r="U60" s="70"/>
      <c r="V60" s="70"/>
      <c r="W60" s="70"/>
      <c r="X60" s="71"/>
      <c r="Y60" s="62"/>
      <c r="Z60" s="70"/>
      <c r="AA60" s="70"/>
      <c r="AB60" s="70"/>
      <c r="AC60" s="71"/>
      <c r="AD60" s="62"/>
      <c r="AE60" s="62"/>
      <c r="AF60" s="69"/>
      <c r="AG60" s="69"/>
      <c r="AH60" s="69"/>
      <c r="AI60" s="70"/>
      <c r="AJ60" s="70"/>
      <c r="AK60" s="70"/>
      <c r="AL60" s="70"/>
      <c r="AM60" s="71"/>
      <c r="AN60" s="62"/>
      <c r="AO60" s="70"/>
      <c r="AP60" s="70"/>
      <c r="AQ60" s="70"/>
      <c r="AR60" s="71"/>
      <c r="AS60" s="62"/>
      <c r="AT60" s="62"/>
      <c r="AU60" s="62"/>
      <c r="AV60" s="62"/>
      <c r="AW60" s="1"/>
      <c r="AX60" s="1"/>
      <c r="AY60" s="1"/>
      <c r="AZ60" s="1"/>
      <c r="BA60" s="1"/>
      <c r="BB60" s="1"/>
      <c r="BC60" s="1"/>
      <c r="BD60" s="1"/>
      <c r="BE60" s="2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6" t="s">
        <v>49</v>
      </c>
      <c r="B61" s="77" t="s">
        <v>128</v>
      </c>
      <c r="C61" s="77" t="s">
        <v>123</v>
      </c>
      <c r="D61" s="77" t="s">
        <v>123</v>
      </c>
      <c r="E61" s="19"/>
      <c r="F61" s="19" t="s">
        <v>123</v>
      </c>
      <c r="G61" s="77" t="s">
        <v>123</v>
      </c>
      <c r="H61" s="19" t="s">
        <v>128</v>
      </c>
      <c r="I61" s="21"/>
      <c r="J61" s="1"/>
      <c r="K61" s="19" t="s">
        <v>123</v>
      </c>
      <c r="L61" s="77" t="s">
        <v>123</v>
      </c>
      <c r="M61" s="19" t="s">
        <v>128</v>
      </c>
      <c r="N61" s="21"/>
      <c r="O61" s="62"/>
      <c r="P61" s="62"/>
      <c r="Q61" s="70"/>
      <c r="R61" s="70"/>
      <c r="S61" s="70"/>
      <c r="T61" s="70"/>
      <c r="U61" s="70"/>
      <c r="V61" s="70"/>
      <c r="W61" s="70"/>
      <c r="X61" s="71"/>
      <c r="Y61" s="62"/>
      <c r="Z61" s="70"/>
      <c r="AA61" s="70"/>
      <c r="AB61" s="70"/>
      <c r="AC61" s="71"/>
      <c r="AD61" s="62"/>
      <c r="AE61" s="62"/>
      <c r="AF61" s="70"/>
      <c r="AG61" s="70"/>
      <c r="AH61" s="70"/>
      <c r="AI61" s="70"/>
      <c r="AJ61" s="70"/>
      <c r="AK61" s="70"/>
      <c r="AL61" s="70"/>
      <c r="AM61" s="71"/>
      <c r="AN61" s="62"/>
      <c r="AO61" s="70"/>
      <c r="AP61" s="70"/>
      <c r="AQ61" s="70"/>
      <c r="AR61" s="71"/>
      <c r="AS61" s="62"/>
      <c r="AT61" s="62"/>
      <c r="AU61" s="62"/>
      <c r="AV61" s="62"/>
      <c r="AW61" s="1"/>
      <c r="AX61" s="1"/>
      <c r="AY61" s="1"/>
      <c r="AZ61" s="1"/>
      <c r="BA61" s="1"/>
      <c r="BB61" s="1"/>
      <c r="BC61" s="1"/>
      <c r="BD61" s="1"/>
      <c r="BE61" s="2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 t="s">
        <v>50</v>
      </c>
      <c r="B62" s="77">
        <v>18669939.119999997</v>
      </c>
      <c r="C62" s="77">
        <v>4662123.9699999988</v>
      </c>
      <c r="D62" s="77">
        <v>11444367.880000001</v>
      </c>
      <c r="E62" s="19">
        <v>11528774.25</v>
      </c>
      <c r="F62" s="19">
        <v>23416469.459999993</v>
      </c>
      <c r="G62" s="77">
        <v>24466059.800000001</v>
      </c>
      <c r="H62" s="19">
        <v>-1049590.3400000073</v>
      </c>
      <c r="I62" s="21">
        <v>-4.2899851818395618E-2</v>
      </c>
      <c r="J62" s="1"/>
      <c r="K62" s="19">
        <v>23332063.089999996</v>
      </c>
      <c r="L62" s="77">
        <v>24316659.030000001</v>
      </c>
      <c r="M62" s="19">
        <v>-984595.94000000507</v>
      </c>
      <c r="N62" s="21">
        <v>-4.0490592839472206E-2</v>
      </c>
      <c r="O62" s="62"/>
      <c r="P62" s="62"/>
      <c r="Q62" s="69"/>
      <c r="R62" s="69"/>
      <c r="S62" s="69"/>
      <c r="T62" s="70"/>
      <c r="U62" s="70"/>
      <c r="V62" s="70"/>
      <c r="W62" s="70"/>
      <c r="X62" s="71"/>
      <c r="Y62" s="62"/>
      <c r="Z62" s="70"/>
      <c r="AA62" s="70"/>
      <c r="AB62" s="70"/>
      <c r="AC62" s="71"/>
      <c r="AD62" s="62"/>
      <c r="AE62" s="62"/>
      <c r="AF62" s="69"/>
      <c r="AG62" s="69"/>
      <c r="AH62" s="69"/>
      <c r="AI62" s="70"/>
      <c r="AJ62" s="70"/>
      <c r="AK62" s="70"/>
      <c r="AL62" s="70"/>
      <c r="AM62" s="71"/>
      <c r="AN62" s="62"/>
      <c r="AO62" s="70"/>
      <c r="AP62" s="70"/>
      <c r="AQ62" s="70"/>
      <c r="AR62" s="71"/>
      <c r="AS62" s="62"/>
      <c r="AT62" s="62"/>
      <c r="AU62" s="62"/>
      <c r="AV62" s="62"/>
      <c r="AW62" s="1"/>
      <c r="AX62" s="1"/>
      <c r="AY62" s="1"/>
      <c r="AZ62" s="1"/>
      <c r="BA62" s="1"/>
      <c r="BB62" s="1"/>
      <c r="BC62" s="1"/>
      <c r="BD62" s="1"/>
      <c r="BE62" s="2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 t="s">
        <v>51</v>
      </c>
      <c r="B63" s="77">
        <v>1683802.05</v>
      </c>
      <c r="C63" s="77">
        <v>352133.7799999998</v>
      </c>
      <c r="D63" s="77">
        <v>856324.84</v>
      </c>
      <c r="E63" s="19">
        <v>862710.57</v>
      </c>
      <c r="F63" s="19">
        <v>2042321.5599999996</v>
      </c>
      <c r="G63" s="77">
        <v>1997672.4900000002</v>
      </c>
      <c r="H63" s="19">
        <v>44649.069999999367</v>
      </c>
      <c r="I63" s="21">
        <v>2.2350545559146839E-2</v>
      </c>
      <c r="J63" s="1"/>
      <c r="K63" s="19">
        <v>2035935.8299999998</v>
      </c>
      <c r="L63" s="77">
        <v>1990320.86</v>
      </c>
      <c r="M63" s="19">
        <v>45614.969999999739</v>
      </c>
      <c r="N63" s="21">
        <v>2.2918400202065703E-2</v>
      </c>
      <c r="O63" s="62"/>
      <c r="P63" s="62"/>
      <c r="Q63" s="69"/>
      <c r="R63" s="69"/>
      <c r="S63" s="69"/>
      <c r="T63" s="70"/>
      <c r="U63" s="70"/>
      <c r="V63" s="70"/>
      <c r="W63" s="70"/>
      <c r="X63" s="71"/>
      <c r="Y63" s="62"/>
      <c r="Z63" s="70"/>
      <c r="AA63" s="70"/>
      <c r="AB63" s="70"/>
      <c r="AC63" s="71"/>
      <c r="AD63" s="62"/>
      <c r="AE63" s="62"/>
      <c r="AF63" s="69"/>
      <c r="AG63" s="69"/>
      <c r="AH63" s="69"/>
      <c r="AI63" s="70"/>
      <c r="AJ63" s="70"/>
      <c r="AK63" s="70"/>
      <c r="AL63" s="70"/>
      <c r="AM63" s="71"/>
      <c r="AN63" s="62"/>
      <c r="AO63" s="70"/>
      <c r="AP63" s="70"/>
      <c r="AQ63" s="70"/>
      <c r="AR63" s="71"/>
      <c r="AS63" s="62"/>
      <c r="AT63" s="62"/>
      <c r="AU63" s="62"/>
      <c r="AV63" s="62"/>
      <c r="AW63" s="1"/>
      <c r="AX63" s="1"/>
      <c r="AY63" s="1"/>
      <c r="AZ63" s="1"/>
      <c r="BA63" s="1"/>
      <c r="BB63" s="1"/>
      <c r="BC63" s="1"/>
      <c r="BD63" s="1"/>
      <c r="BE63" s="2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 t="s">
        <v>52</v>
      </c>
      <c r="B64" s="77">
        <v>10828248.16</v>
      </c>
      <c r="C64" s="77">
        <v>2354157.4400000013</v>
      </c>
      <c r="D64" s="77">
        <v>5690785.4699999997</v>
      </c>
      <c r="E64" s="19">
        <v>5963886.7300000004</v>
      </c>
      <c r="F64" s="19">
        <v>13455506.860000003</v>
      </c>
      <c r="G64" s="77">
        <v>13056067.34</v>
      </c>
      <c r="H64" s="19">
        <v>399439.52000000328</v>
      </c>
      <c r="I64" s="21">
        <v>3.0594168182346726E-2</v>
      </c>
      <c r="J64" s="1"/>
      <c r="K64" s="19">
        <v>13182405.600000001</v>
      </c>
      <c r="L64" s="77">
        <v>13002458.789999999</v>
      </c>
      <c r="M64" s="19">
        <v>179946.81000000238</v>
      </c>
      <c r="N64" s="21">
        <v>1.3839444747050234E-2</v>
      </c>
      <c r="O64" s="62"/>
      <c r="P64" s="62"/>
      <c r="Q64" s="69"/>
      <c r="R64" s="69"/>
      <c r="S64" s="69"/>
      <c r="T64" s="70"/>
      <c r="U64" s="70"/>
      <c r="V64" s="70"/>
      <c r="W64" s="70"/>
      <c r="X64" s="71"/>
      <c r="Y64" s="62"/>
      <c r="Z64" s="70"/>
      <c r="AA64" s="70"/>
      <c r="AB64" s="70"/>
      <c r="AC64" s="71"/>
      <c r="AD64" s="62"/>
      <c r="AE64" s="62"/>
      <c r="AF64" s="69"/>
      <c r="AG64" s="69"/>
      <c r="AH64" s="69"/>
      <c r="AI64" s="70"/>
      <c r="AJ64" s="70"/>
      <c r="AK64" s="70"/>
      <c r="AL64" s="70"/>
      <c r="AM64" s="71"/>
      <c r="AN64" s="62"/>
      <c r="AO64" s="70"/>
      <c r="AP64" s="70"/>
      <c r="AQ64" s="70"/>
      <c r="AR64" s="71"/>
      <c r="AS64" s="62"/>
      <c r="AT64" s="62"/>
      <c r="AU64" s="62"/>
      <c r="AV64" s="62"/>
      <c r="AW64" s="1"/>
      <c r="AX64" s="1"/>
      <c r="AY64" s="1"/>
      <c r="AZ64" s="1"/>
      <c r="BA64" s="1"/>
      <c r="BB64" s="1"/>
      <c r="BC64" s="1"/>
      <c r="BD64" s="1"/>
      <c r="BE64" s="2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 t="s">
        <v>53</v>
      </c>
      <c r="B65" s="77">
        <v>3253223.44</v>
      </c>
      <c r="C65" s="77">
        <v>679409.89999999944</v>
      </c>
      <c r="D65" s="77">
        <v>1676256.83</v>
      </c>
      <c r="E65" s="19">
        <v>1688392.38</v>
      </c>
      <c r="F65" s="19">
        <v>3944768.8899999992</v>
      </c>
      <c r="G65" s="77">
        <v>3678561.67</v>
      </c>
      <c r="H65" s="19">
        <v>266207.21999999927</v>
      </c>
      <c r="I65" s="21">
        <v>7.2367203238976607E-2</v>
      </c>
      <c r="J65" s="1"/>
      <c r="K65" s="19">
        <v>3932633.3399999994</v>
      </c>
      <c r="L65" s="77">
        <v>3659127.44</v>
      </c>
      <c r="M65" s="19">
        <v>273505.89999999944</v>
      </c>
      <c r="N65" s="21">
        <v>7.4746207800840958E-2</v>
      </c>
      <c r="O65" s="62"/>
      <c r="P65" s="62"/>
      <c r="Q65" s="69"/>
      <c r="R65" s="69"/>
      <c r="S65" s="69"/>
      <c r="T65" s="70"/>
      <c r="U65" s="70"/>
      <c r="V65" s="70"/>
      <c r="W65" s="70"/>
      <c r="X65" s="71"/>
      <c r="Y65" s="62"/>
      <c r="Z65" s="70"/>
      <c r="AA65" s="70"/>
      <c r="AB65" s="70"/>
      <c r="AC65" s="71"/>
      <c r="AD65" s="62"/>
      <c r="AE65" s="62"/>
      <c r="AF65" s="69"/>
      <c r="AG65" s="69"/>
      <c r="AH65" s="69"/>
      <c r="AI65" s="70"/>
      <c r="AJ65" s="70"/>
      <c r="AK65" s="70"/>
      <c r="AL65" s="70"/>
      <c r="AM65" s="71"/>
      <c r="AN65" s="62"/>
      <c r="AO65" s="70"/>
      <c r="AP65" s="70"/>
      <c r="AQ65" s="70"/>
      <c r="AR65" s="71"/>
      <c r="AS65" s="62"/>
      <c r="AT65" s="62"/>
      <c r="AU65" s="62"/>
      <c r="AV65" s="62"/>
      <c r="AW65" s="1"/>
      <c r="AX65" s="1"/>
      <c r="AY65" s="1"/>
      <c r="AZ65" s="1"/>
      <c r="BA65" s="1"/>
      <c r="BB65" s="1"/>
      <c r="BC65" s="1"/>
      <c r="BD65" s="1"/>
      <c r="BE65" s="2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 t="s">
        <v>54</v>
      </c>
      <c r="B66" s="77">
        <v>2959205.18</v>
      </c>
      <c r="C66" s="77">
        <v>667594.48</v>
      </c>
      <c r="D66" s="77">
        <v>1663953.47</v>
      </c>
      <c r="E66" s="19">
        <v>1676465.27</v>
      </c>
      <c r="F66" s="19">
        <v>3639311.46</v>
      </c>
      <c r="G66" s="77">
        <v>4095569.52</v>
      </c>
      <c r="H66" s="19">
        <v>-456258.06000000006</v>
      </c>
      <c r="I66" s="21">
        <v>-0.11140283610666191</v>
      </c>
      <c r="J66" s="1"/>
      <c r="K66" s="19">
        <v>3626799.66</v>
      </c>
      <c r="L66" s="77">
        <v>4078899.15</v>
      </c>
      <c r="M66" s="19">
        <v>-452099.48999999976</v>
      </c>
      <c r="N66" s="21">
        <v>-0.11083860457790429</v>
      </c>
      <c r="O66" s="62"/>
      <c r="P66" s="62"/>
      <c r="Q66" s="69"/>
      <c r="R66" s="69"/>
      <c r="S66" s="69"/>
      <c r="T66" s="70"/>
      <c r="U66" s="70"/>
      <c r="V66" s="70"/>
      <c r="W66" s="70"/>
      <c r="X66" s="71"/>
      <c r="Y66" s="62"/>
      <c r="Z66" s="70"/>
      <c r="AA66" s="70"/>
      <c r="AB66" s="70"/>
      <c r="AC66" s="71"/>
      <c r="AD66" s="62"/>
      <c r="AE66" s="62"/>
      <c r="AF66" s="69"/>
      <c r="AG66" s="69"/>
      <c r="AH66" s="69"/>
      <c r="AI66" s="70"/>
      <c r="AJ66" s="70"/>
      <c r="AK66" s="70"/>
      <c r="AL66" s="70"/>
      <c r="AM66" s="71"/>
      <c r="AN66" s="62"/>
      <c r="AO66" s="70"/>
      <c r="AP66" s="70"/>
      <c r="AQ66" s="70"/>
      <c r="AR66" s="71"/>
      <c r="AS66" s="62"/>
      <c r="AT66" s="62"/>
      <c r="AU66" s="62"/>
      <c r="AV66" s="62"/>
      <c r="AW66" s="1"/>
      <c r="AX66" s="1"/>
      <c r="AY66" s="1"/>
      <c r="AZ66" s="1"/>
      <c r="BA66" s="1"/>
      <c r="BB66" s="1"/>
      <c r="BC66" s="1"/>
      <c r="BD66" s="1"/>
      <c r="BE66" s="2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 t="s">
        <v>55</v>
      </c>
      <c r="B67" s="77">
        <v>5863866.5200000005</v>
      </c>
      <c r="C67" s="77">
        <v>1224035.1499999994</v>
      </c>
      <c r="D67" s="77">
        <v>3118044.91</v>
      </c>
      <c r="E67" s="19">
        <v>3141135.21</v>
      </c>
      <c r="F67" s="19">
        <v>7110991.9699999997</v>
      </c>
      <c r="G67" s="77">
        <v>6884330.0699999994</v>
      </c>
      <c r="H67" s="19">
        <v>226661.90000000037</v>
      </c>
      <c r="I67" s="21">
        <v>3.292432200305595E-2</v>
      </c>
      <c r="J67" s="1"/>
      <c r="K67" s="19">
        <v>7087901.6699999999</v>
      </c>
      <c r="L67" s="77">
        <v>6852632.1099999994</v>
      </c>
      <c r="M67" s="19">
        <v>235269.56000000052</v>
      </c>
      <c r="N67" s="21">
        <v>3.4332728829360892E-2</v>
      </c>
      <c r="O67" s="62"/>
      <c r="P67" s="62"/>
      <c r="Q67" s="69"/>
      <c r="R67" s="69"/>
      <c r="S67" s="69"/>
      <c r="T67" s="70"/>
      <c r="U67" s="70"/>
      <c r="V67" s="70"/>
      <c r="W67" s="70"/>
      <c r="X67" s="71"/>
      <c r="Y67" s="62"/>
      <c r="Z67" s="70"/>
      <c r="AA67" s="70"/>
      <c r="AB67" s="70"/>
      <c r="AC67" s="71"/>
      <c r="AD67" s="62"/>
      <c r="AE67" s="62"/>
      <c r="AF67" s="69"/>
      <c r="AG67" s="69"/>
      <c r="AH67" s="69"/>
      <c r="AI67" s="70"/>
      <c r="AJ67" s="70"/>
      <c r="AK67" s="70"/>
      <c r="AL67" s="70"/>
      <c r="AM67" s="71"/>
      <c r="AN67" s="62"/>
      <c r="AO67" s="70"/>
      <c r="AP67" s="70"/>
      <c r="AQ67" s="70"/>
      <c r="AR67" s="71"/>
      <c r="AS67" s="62"/>
      <c r="AT67" s="62"/>
      <c r="AU67" s="62"/>
      <c r="AV67" s="62"/>
      <c r="AW67" s="1"/>
      <c r="AX67" s="1"/>
      <c r="AY67" s="1"/>
      <c r="AZ67" s="1"/>
      <c r="BA67" s="1"/>
      <c r="BB67" s="1"/>
      <c r="BC67" s="1"/>
      <c r="BD67" s="1"/>
      <c r="BE67" s="2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 t="s">
        <v>56</v>
      </c>
      <c r="B68" s="77">
        <v>4657324.1899999995</v>
      </c>
      <c r="C68" s="77">
        <v>1019956.3100000005</v>
      </c>
      <c r="D68" s="77">
        <v>2500296.17</v>
      </c>
      <c r="E68" s="19">
        <v>2518802.9500000002</v>
      </c>
      <c r="F68" s="19">
        <v>5695787.2800000003</v>
      </c>
      <c r="G68" s="77">
        <v>5553516.7799999993</v>
      </c>
      <c r="H68" s="19">
        <v>142270.50000000093</v>
      </c>
      <c r="I68" s="21">
        <v>2.5618091316904401E-2</v>
      </c>
      <c r="J68" s="1"/>
      <c r="K68" s="19">
        <v>5677280.5</v>
      </c>
      <c r="L68" s="77">
        <v>5525442.0199999996</v>
      </c>
      <c r="M68" s="19">
        <v>151838.48000000045</v>
      </c>
      <c r="N68" s="21">
        <v>2.7479879338232704E-2</v>
      </c>
      <c r="O68" s="62"/>
      <c r="P68" s="62"/>
      <c r="Q68" s="69"/>
      <c r="R68" s="69"/>
      <c r="S68" s="69"/>
      <c r="T68" s="70"/>
      <c r="U68" s="70"/>
      <c r="V68" s="70"/>
      <c r="W68" s="70"/>
      <c r="X68" s="71"/>
      <c r="Y68" s="62"/>
      <c r="Z68" s="70"/>
      <c r="AA68" s="70"/>
      <c r="AB68" s="70"/>
      <c r="AC68" s="71"/>
      <c r="AD68" s="62"/>
      <c r="AE68" s="62"/>
      <c r="AF68" s="69"/>
      <c r="AG68" s="69"/>
      <c r="AH68" s="69"/>
      <c r="AI68" s="70"/>
      <c r="AJ68" s="70"/>
      <c r="AK68" s="70"/>
      <c r="AL68" s="70"/>
      <c r="AM68" s="71"/>
      <c r="AN68" s="62"/>
      <c r="AO68" s="70"/>
      <c r="AP68" s="70"/>
      <c r="AQ68" s="70"/>
      <c r="AR68" s="71"/>
      <c r="AS68" s="62"/>
      <c r="AT68" s="62"/>
      <c r="AU68" s="62"/>
      <c r="AV68" s="62"/>
      <c r="AW68" s="1"/>
      <c r="AX68" s="1"/>
      <c r="AY68" s="1"/>
      <c r="AZ68" s="1"/>
      <c r="BA68" s="1"/>
      <c r="BB68" s="1"/>
      <c r="BC68" s="1"/>
      <c r="BD68" s="1"/>
      <c r="BE68" s="2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 t="s">
        <v>57</v>
      </c>
      <c r="B69" s="77">
        <v>1888871.23</v>
      </c>
      <c r="C69" s="77">
        <v>384625.44999999972</v>
      </c>
      <c r="D69" s="77">
        <v>996021.23</v>
      </c>
      <c r="E69" s="19">
        <v>1003410.59</v>
      </c>
      <c r="F69" s="19">
        <v>2280886.0399999996</v>
      </c>
      <c r="G69" s="77">
        <v>2209850.6999999997</v>
      </c>
      <c r="H69" s="19">
        <v>71035.339999999851</v>
      </c>
      <c r="I69" s="21">
        <v>3.2144859378961499E-2</v>
      </c>
      <c r="J69" s="1"/>
      <c r="K69" s="19">
        <v>2273496.6799999997</v>
      </c>
      <c r="L69" s="77">
        <v>2202725.8199999998</v>
      </c>
      <c r="M69" s="19">
        <v>70770.85999999987</v>
      </c>
      <c r="N69" s="21">
        <v>3.2128764895487549E-2</v>
      </c>
      <c r="O69" s="62"/>
      <c r="P69" s="62"/>
      <c r="Q69" s="69"/>
      <c r="R69" s="69"/>
      <c r="S69" s="69"/>
      <c r="T69" s="70"/>
      <c r="U69" s="70"/>
      <c r="V69" s="70"/>
      <c r="W69" s="70"/>
      <c r="X69" s="71"/>
      <c r="Y69" s="62"/>
      <c r="Z69" s="70"/>
      <c r="AA69" s="70"/>
      <c r="AB69" s="70"/>
      <c r="AC69" s="71"/>
      <c r="AD69" s="62"/>
      <c r="AE69" s="62"/>
      <c r="AF69" s="69"/>
      <c r="AG69" s="69"/>
      <c r="AH69" s="69"/>
      <c r="AI69" s="70"/>
      <c r="AJ69" s="70"/>
      <c r="AK69" s="70"/>
      <c r="AL69" s="70"/>
      <c r="AM69" s="71"/>
      <c r="AN69" s="62"/>
      <c r="AO69" s="70"/>
      <c r="AP69" s="70"/>
      <c r="AQ69" s="70"/>
      <c r="AR69" s="71"/>
      <c r="AS69" s="62"/>
      <c r="AT69" s="62"/>
      <c r="AU69" s="62"/>
      <c r="AV69" s="62"/>
      <c r="AW69" s="1"/>
      <c r="AX69" s="1"/>
      <c r="AY69" s="1"/>
      <c r="AZ69" s="1"/>
      <c r="BA69" s="1"/>
      <c r="BB69" s="1"/>
      <c r="BC69" s="1"/>
      <c r="BD69" s="1"/>
      <c r="BE69" s="2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 t="s">
        <v>58</v>
      </c>
      <c r="B70" s="77">
        <v>4659469.07</v>
      </c>
      <c r="C70" s="77">
        <v>943723.23000000045</v>
      </c>
      <c r="D70" s="77">
        <v>2404070.36</v>
      </c>
      <c r="E70" s="19">
        <v>2421668.56</v>
      </c>
      <c r="F70" s="19">
        <v>5620790.5000000009</v>
      </c>
      <c r="G70" s="77">
        <v>5434532.2899999991</v>
      </c>
      <c r="H70" s="19">
        <v>186258.21000000183</v>
      </c>
      <c r="I70" s="21">
        <v>3.4273089211878105E-2</v>
      </c>
      <c r="J70" s="1"/>
      <c r="K70" s="19">
        <v>5603192.3000000007</v>
      </c>
      <c r="L70" s="77">
        <v>5408796.0199999996</v>
      </c>
      <c r="M70" s="19">
        <v>194396.28000000119</v>
      </c>
      <c r="N70" s="21">
        <v>3.5940767461221768E-2</v>
      </c>
      <c r="O70" s="62"/>
      <c r="P70" s="62"/>
      <c r="Q70" s="69"/>
      <c r="R70" s="69"/>
      <c r="S70" s="69"/>
      <c r="T70" s="70"/>
      <c r="U70" s="70"/>
      <c r="V70" s="70"/>
      <c r="W70" s="70"/>
      <c r="X70" s="71"/>
      <c r="Y70" s="62"/>
      <c r="Z70" s="70"/>
      <c r="AA70" s="70"/>
      <c r="AB70" s="70"/>
      <c r="AC70" s="71"/>
      <c r="AD70" s="62"/>
      <c r="AE70" s="62"/>
      <c r="AF70" s="69"/>
      <c r="AG70" s="69"/>
      <c r="AH70" s="69"/>
      <c r="AI70" s="70"/>
      <c r="AJ70" s="70"/>
      <c r="AK70" s="70"/>
      <c r="AL70" s="70"/>
      <c r="AM70" s="71"/>
      <c r="AN70" s="62"/>
      <c r="AO70" s="70"/>
      <c r="AP70" s="70"/>
      <c r="AQ70" s="70"/>
      <c r="AR70" s="71"/>
      <c r="AS70" s="62"/>
      <c r="AT70" s="62"/>
      <c r="AU70" s="62"/>
      <c r="AV70" s="62"/>
      <c r="AW70" s="1"/>
      <c r="AX70" s="1"/>
      <c r="AY70" s="1"/>
      <c r="AZ70" s="1"/>
      <c r="BA70" s="1"/>
      <c r="BB70" s="1"/>
      <c r="BC70" s="1"/>
      <c r="BD70" s="1"/>
      <c r="BE70" s="2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 t="s">
        <v>59</v>
      </c>
      <c r="B71" s="77">
        <v>3524887.7199999997</v>
      </c>
      <c r="C71" s="77">
        <v>752996.50000000093</v>
      </c>
      <c r="D71" s="77">
        <v>1846558.16</v>
      </c>
      <c r="E71" s="19">
        <v>1860083.35</v>
      </c>
      <c r="F71" s="19">
        <v>4291409.41</v>
      </c>
      <c r="G71" s="77">
        <v>4059823.4799999995</v>
      </c>
      <c r="H71" s="19">
        <v>231585.93000000063</v>
      </c>
      <c r="I71" s="21">
        <v>5.7043349579327218E-2</v>
      </c>
      <c r="J71" s="1"/>
      <c r="K71" s="19">
        <v>4277884.2200000007</v>
      </c>
      <c r="L71" s="77">
        <v>4029095.919999999</v>
      </c>
      <c r="M71" s="19">
        <v>248788.30000000168</v>
      </c>
      <c r="N71" s="21">
        <v>6.1747921851411647E-2</v>
      </c>
      <c r="O71" s="62"/>
      <c r="P71" s="62"/>
      <c r="Q71" s="69"/>
      <c r="R71" s="69"/>
      <c r="S71" s="69"/>
      <c r="T71" s="70"/>
      <c r="U71" s="70"/>
      <c r="V71" s="70"/>
      <c r="W71" s="70"/>
      <c r="X71" s="71"/>
      <c r="Y71" s="62"/>
      <c r="Z71" s="70"/>
      <c r="AA71" s="70"/>
      <c r="AB71" s="70"/>
      <c r="AC71" s="71"/>
      <c r="AD71" s="62"/>
      <c r="AE71" s="62"/>
      <c r="AF71" s="69"/>
      <c r="AG71" s="69"/>
      <c r="AH71" s="69"/>
      <c r="AI71" s="70"/>
      <c r="AJ71" s="70"/>
      <c r="AK71" s="70"/>
      <c r="AL71" s="70"/>
      <c r="AM71" s="71"/>
      <c r="AN71" s="62"/>
      <c r="AO71" s="70"/>
      <c r="AP71" s="70"/>
      <c r="AQ71" s="70"/>
      <c r="AR71" s="71"/>
      <c r="AS71" s="62"/>
      <c r="AT71" s="62"/>
      <c r="AU71" s="62"/>
      <c r="AV71" s="62"/>
      <c r="AW71" s="1"/>
      <c r="AX71" s="1"/>
      <c r="AY71" s="1"/>
      <c r="AZ71" s="1"/>
      <c r="BA71" s="1"/>
      <c r="BB71" s="1"/>
      <c r="BC71" s="1"/>
      <c r="BD71" s="1"/>
      <c r="BE71" s="2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 t="s">
        <v>7</v>
      </c>
      <c r="B72" s="77">
        <v>2477858.9299999997</v>
      </c>
      <c r="C72" s="77">
        <v>576709.4700000002</v>
      </c>
      <c r="D72" s="77">
        <v>1356458.73</v>
      </c>
      <c r="E72" s="19">
        <v>1367308</v>
      </c>
      <c r="F72" s="19">
        <v>3065417.67</v>
      </c>
      <c r="G72" s="77">
        <v>2744205.09</v>
      </c>
      <c r="H72" s="19">
        <v>321212.58000000007</v>
      </c>
      <c r="I72" s="21">
        <v>0.11705122957847158</v>
      </c>
      <c r="J72" s="1"/>
      <c r="K72" s="19">
        <v>3054568.4</v>
      </c>
      <c r="L72" s="77">
        <v>2733986.37</v>
      </c>
      <c r="M72" s="19">
        <v>320582.0299999998</v>
      </c>
      <c r="N72" s="21">
        <v>0.11725809371902596</v>
      </c>
      <c r="O72" s="62"/>
      <c r="P72" s="62"/>
      <c r="Q72" s="69"/>
      <c r="R72" s="69"/>
      <c r="S72" s="69"/>
      <c r="T72" s="70"/>
      <c r="U72" s="70"/>
      <c r="V72" s="70"/>
      <c r="W72" s="70"/>
      <c r="X72" s="71"/>
      <c r="Y72" s="62"/>
      <c r="Z72" s="70"/>
      <c r="AA72" s="70"/>
      <c r="AB72" s="70"/>
      <c r="AC72" s="71"/>
      <c r="AD72" s="62"/>
      <c r="AE72" s="62"/>
      <c r="AF72" s="69"/>
      <c r="AG72" s="69"/>
      <c r="AH72" s="69"/>
      <c r="AI72" s="70"/>
      <c r="AJ72" s="70"/>
      <c r="AK72" s="70"/>
      <c r="AL72" s="70"/>
      <c r="AM72" s="71"/>
      <c r="AN72" s="62"/>
      <c r="AO72" s="70"/>
      <c r="AP72" s="70"/>
      <c r="AQ72" s="70"/>
      <c r="AR72" s="71"/>
      <c r="AS72" s="62"/>
      <c r="AT72" s="62"/>
      <c r="AU72" s="62"/>
      <c r="AV72" s="62"/>
      <c r="AW72" s="1"/>
      <c r="AX72" s="1"/>
      <c r="AY72" s="1"/>
      <c r="AZ72" s="1"/>
      <c r="BA72" s="1"/>
      <c r="BB72" s="1"/>
      <c r="BC72" s="1"/>
      <c r="BD72" s="1"/>
      <c r="BE72" s="2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 t="s">
        <v>60</v>
      </c>
      <c r="B73" s="77">
        <v>1939318.4</v>
      </c>
      <c r="C73" s="77">
        <v>396201.9700000002</v>
      </c>
      <c r="D73" s="77">
        <v>1002220.86</v>
      </c>
      <c r="E73" s="19">
        <v>1009474.21</v>
      </c>
      <c r="F73" s="19">
        <v>2342773.7200000002</v>
      </c>
      <c r="G73" s="77">
        <v>2177283.17</v>
      </c>
      <c r="H73" s="19">
        <v>165490.55000000028</v>
      </c>
      <c r="I73" s="21">
        <v>7.6007821251840246E-2</v>
      </c>
      <c r="J73" s="1"/>
      <c r="K73" s="19">
        <v>2335520.37</v>
      </c>
      <c r="L73" s="77">
        <v>2169446.91</v>
      </c>
      <c r="M73" s="19">
        <v>166073.45999999996</v>
      </c>
      <c r="N73" s="21">
        <v>7.6551059735312954E-2</v>
      </c>
      <c r="O73" s="62"/>
      <c r="P73" s="62"/>
      <c r="Q73" s="69"/>
      <c r="R73" s="69"/>
      <c r="S73" s="69"/>
      <c r="T73" s="70"/>
      <c r="U73" s="70"/>
      <c r="V73" s="70"/>
      <c r="W73" s="70"/>
      <c r="X73" s="71"/>
      <c r="Y73" s="62"/>
      <c r="Z73" s="70"/>
      <c r="AA73" s="70"/>
      <c r="AB73" s="70"/>
      <c r="AC73" s="71"/>
      <c r="AD73" s="62"/>
      <c r="AE73" s="62"/>
      <c r="AF73" s="69"/>
      <c r="AG73" s="69"/>
      <c r="AH73" s="69"/>
      <c r="AI73" s="70"/>
      <c r="AJ73" s="70"/>
      <c r="AK73" s="70"/>
      <c r="AL73" s="70"/>
      <c r="AM73" s="71"/>
      <c r="AN73" s="62"/>
      <c r="AO73" s="70"/>
      <c r="AP73" s="70"/>
      <c r="AQ73" s="70"/>
      <c r="AR73" s="71"/>
      <c r="AS73" s="62"/>
      <c r="AT73" s="62"/>
      <c r="AU73" s="62"/>
      <c r="AV73" s="62"/>
      <c r="AW73" s="1"/>
      <c r="AX73" s="1"/>
      <c r="AY73" s="1"/>
      <c r="AZ73" s="1"/>
      <c r="BA73" s="1"/>
      <c r="BB73" s="1"/>
      <c r="BC73" s="1"/>
      <c r="BD73" s="1"/>
      <c r="BE73" s="2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 t="s">
        <v>61</v>
      </c>
      <c r="B74" s="77">
        <v>15741021.609999999</v>
      </c>
      <c r="C74" s="77">
        <v>3461422.9099999964</v>
      </c>
      <c r="D74" s="77">
        <v>8406788.0700000003</v>
      </c>
      <c r="E74" s="19">
        <v>8470296.5800000001</v>
      </c>
      <c r="F74" s="19">
        <v>19265953.029999994</v>
      </c>
      <c r="G74" s="77">
        <v>17998688.719999999</v>
      </c>
      <c r="H74" s="19">
        <v>1267264.3099999949</v>
      </c>
      <c r="I74" s="21">
        <v>7.0408701973484478E-2</v>
      </c>
      <c r="J74" s="1"/>
      <c r="K74" s="19">
        <v>19202444.519999996</v>
      </c>
      <c r="L74" s="77">
        <v>17780975.390000001</v>
      </c>
      <c r="M74" s="19">
        <v>1421469.1299999952</v>
      </c>
      <c r="N74" s="21">
        <v>7.9943259513166387E-2</v>
      </c>
      <c r="O74" s="62"/>
      <c r="P74" s="62"/>
      <c r="Q74" s="69"/>
      <c r="R74" s="69"/>
      <c r="S74" s="69"/>
      <c r="T74" s="70"/>
      <c r="U74" s="70"/>
      <c r="V74" s="70"/>
      <c r="W74" s="70"/>
      <c r="X74" s="71"/>
      <c r="Y74" s="62"/>
      <c r="Z74" s="70"/>
      <c r="AA74" s="70"/>
      <c r="AB74" s="70"/>
      <c r="AC74" s="71"/>
      <c r="AD74" s="62"/>
      <c r="AE74" s="62"/>
      <c r="AF74" s="69"/>
      <c r="AG74" s="69"/>
      <c r="AH74" s="69"/>
      <c r="AI74" s="70"/>
      <c r="AJ74" s="70"/>
      <c r="AK74" s="70"/>
      <c r="AL74" s="70"/>
      <c r="AM74" s="71"/>
      <c r="AN74" s="62"/>
      <c r="AO74" s="70"/>
      <c r="AP74" s="70"/>
      <c r="AQ74" s="70"/>
      <c r="AR74" s="71"/>
      <c r="AS74" s="62"/>
      <c r="AT74" s="62"/>
      <c r="AU74" s="62"/>
      <c r="AV74" s="62"/>
      <c r="AW74" s="1"/>
      <c r="AX74" s="1"/>
      <c r="AY74" s="1"/>
      <c r="AZ74" s="1"/>
      <c r="BA74" s="1"/>
      <c r="BB74" s="1"/>
      <c r="BC74" s="1"/>
      <c r="BD74" s="1"/>
      <c r="BE74" s="2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 t="s">
        <v>62</v>
      </c>
      <c r="B75" s="77">
        <v>64504504.359999999</v>
      </c>
      <c r="C75" s="77">
        <v>14472928.649999991</v>
      </c>
      <c r="D75" s="77">
        <v>35134831.299999997</v>
      </c>
      <c r="E75" s="19">
        <v>35399949.060000002</v>
      </c>
      <c r="F75" s="19">
        <v>79242550.769999996</v>
      </c>
      <c r="G75" s="77">
        <v>73802654.400000006</v>
      </c>
      <c r="H75" s="19">
        <v>5439896.3699999899</v>
      </c>
      <c r="I75" s="21">
        <v>7.3708681811314181E-2</v>
      </c>
      <c r="J75" s="1"/>
      <c r="K75" s="19">
        <v>78977433.00999999</v>
      </c>
      <c r="L75" s="77">
        <v>73339454.670000002</v>
      </c>
      <c r="M75" s="19">
        <v>5637978.3399999887</v>
      </c>
      <c r="N75" s="21">
        <v>7.6875105839943503E-2</v>
      </c>
      <c r="O75" s="62"/>
      <c r="P75" s="62"/>
      <c r="Q75" s="69"/>
      <c r="R75" s="69"/>
      <c r="S75" s="69"/>
      <c r="T75" s="70"/>
      <c r="U75" s="70"/>
      <c r="V75" s="70"/>
      <c r="W75" s="70"/>
      <c r="X75" s="71"/>
      <c r="Y75" s="62"/>
      <c r="Z75" s="70"/>
      <c r="AA75" s="70"/>
      <c r="AB75" s="70"/>
      <c r="AC75" s="71"/>
      <c r="AD75" s="62"/>
      <c r="AE75" s="62"/>
      <c r="AF75" s="69"/>
      <c r="AG75" s="69"/>
      <c r="AH75" s="69"/>
      <c r="AI75" s="70"/>
      <c r="AJ75" s="70"/>
      <c r="AK75" s="70"/>
      <c r="AL75" s="70"/>
      <c r="AM75" s="71"/>
      <c r="AN75" s="62"/>
      <c r="AO75" s="70"/>
      <c r="AP75" s="70"/>
      <c r="AQ75" s="70"/>
      <c r="AR75" s="71"/>
      <c r="AS75" s="62"/>
      <c r="AT75" s="62"/>
      <c r="AU75" s="62"/>
      <c r="AV75" s="62"/>
      <c r="AW75" s="1"/>
      <c r="AX75" s="1"/>
      <c r="AY75" s="1"/>
      <c r="AZ75" s="1"/>
      <c r="BA75" s="1"/>
      <c r="BB75" s="1"/>
      <c r="BC75" s="1"/>
      <c r="BD75" s="1"/>
      <c r="BE75" s="2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 t="s">
        <v>63</v>
      </c>
      <c r="B76" s="77">
        <v>2944365.87</v>
      </c>
      <c r="C76" s="77">
        <v>650895.25</v>
      </c>
      <c r="D76" s="77">
        <v>1562729.24</v>
      </c>
      <c r="E76" s="19">
        <v>1574126.23</v>
      </c>
      <c r="F76" s="19">
        <v>3606658.1100000003</v>
      </c>
      <c r="G76" s="77">
        <v>3418576.01</v>
      </c>
      <c r="H76" s="19">
        <v>188082.10000000056</v>
      </c>
      <c r="I76" s="21">
        <v>5.5017673864738992E-2</v>
      </c>
      <c r="J76" s="1"/>
      <c r="K76" s="19">
        <v>3595261.12</v>
      </c>
      <c r="L76" s="77">
        <v>3401710.42</v>
      </c>
      <c r="M76" s="19">
        <v>193550.70000000019</v>
      </c>
      <c r="N76" s="21">
        <v>5.6898053068256127E-2</v>
      </c>
      <c r="O76" s="62"/>
      <c r="P76" s="62"/>
      <c r="Q76" s="69"/>
      <c r="R76" s="69"/>
      <c r="S76" s="69"/>
      <c r="T76" s="70"/>
      <c r="U76" s="70"/>
      <c r="V76" s="70"/>
      <c r="W76" s="70"/>
      <c r="X76" s="71"/>
      <c r="Y76" s="62"/>
      <c r="Z76" s="70"/>
      <c r="AA76" s="70"/>
      <c r="AB76" s="70"/>
      <c r="AC76" s="71"/>
      <c r="AD76" s="62"/>
      <c r="AE76" s="62"/>
      <c r="AF76" s="69"/>
      <c r="AG76" s="69"/>
      <c r="AH76" s="69"/>
      <c r="AI76" s="70"/>
      <c r="AJ76" s="70"/>
      <c r="AK76" s="70"/>
      <c r="AL76" s="70"/>
      <c r="AM76" s="71"/>
      <c r="AN76" s="62"/>
      <c r="AO76" s="70"/>
      <c r="AP76" s="70"/>
      <c r="AQ76" s="70"/>
      <c r="AR76" s="71"/>
      <c r="AS76" s="62"/>
      <c r="AT76" s="62"/>
      <c r="AU76" s="62"/>
      <c r="AV76" s="62"/>
      <c r="AW76" s="1"/>
      <c r="AX76" s="1"/>
      <c r="AY76" s="1"/>
      <c r="AZ76" s="1"/>
      <c r="BA76" s="1"/>
      <c r="BB76" s="1"/>
      <c r="BC76" s="1"/>
      <c r="BD76" s="1"/>
      <c r="BE76" s="2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 t="s">
        <v>64</v>
      </c>
      <c r="B77" s="77">
        <v>2166036.67</v>
      </c>
      <c r="C77" s="77">
        <v>427035.71999999974</v>
      </c>
      <c r="D77" s="77">
        <v>1089861.8799999999</v>
      </c>
      <c r="E77" s="19">
        <v>1097863.19</v>
      </c>
      <c r="F77" s="19">
        <v>2601073.6999999997</v>
      </c>
      <c r="G77" s="77">
        <v>2474424.54</v>
      </c>
      <c r="H77" s="19">
        <v>126649.15999999968</v>
      </c>
      <c r="I77" s="21">
        <v>5.1183278355297679E-2</v>
      </c>
      <c r="J77" s="1"/>
      <c r="K77" s="19">
        <v>2593072.3899999997</v>
      </c>
      <c r="L77" s="77">
        <v>2463247.5499999998</v>
      </c>
      <c r="M77" s="19">
        <v>129824.83999999985</v>
      </c>
      <c r="N77" s="21">
        <v>5.2704747437990918E-2</v>
      </c>
      <c r="O77" s="62"/>
      <c r="P77" s="62"/>
      <c r="Q77" s="69"/>
      <c r="R77" s="69"/>
      <c r="S77" s="69"/>
      <c r="T77" s="70"/>
      <c r="U77" s="70"/>
      <c r="V77" s="70"/>
      <c r="W77" s="70"/>
      <c r="X77" s="71"/>
      <c r="Y77" s="62"/>
      <c r="Z77" s="70"/>
      <c r="AA77" s="70"/>
      <c r="AB77" s="70"/>
      <c r="AC77" s="71"/>
      <c r="AD77" s="62"/>
      <c r="AE77" s="62"/>
      <c r="AF77" s="69"/>
      <c r="AG77" s="69"/>
      <c r="AH77" s="69"/>
      <c r="AI77" s="70"/>
      <c r="AJ77" s="70"/>
      <c r="AK77" s="70"/>
      <c r="AL77" s="70"/>
      <c r="AM77" s="71"/>
      <c r="AN77" s="62"/>
      <c r="AO77" s="70"/>
      <c r="AP77" s="70"/>
      <c r="AQ77" s="70"/>
      <c r="AR77" s="71"/>
      <c r="AS77" s="62"/>
      <c r="AT77" s="62"/>
      <c r="AU77" s="62"/>
      <c r="AV77" s="62"/>
      <c r="AW77" s="1"/>
      <c r="AX77" s="1"/>
      <c r="AY77" s="1"/>
      <c r="AZ77" s="1"/>
      <c r="BA77" s="1"/>
      <c r="BB77" s="1"/>
      <c r="BC77" s="1"/>
      <c r="BD77" s="1"/>
      <c r="BE77" s="2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 t="s">
        <v>9</v>
      </c>
      <c r="B78" s="77">
        <v>1711071.64</v>
      </c>
      <c r="C78" s="77">
        <v>386211.81000000029</v>
      </c>
      <c r="D78" s="77">
        <v>917105.82</v>
      </c>
      <c r="E78" s="19">
        <v>924006.62</v>
      </c>
      <c r="F78" s="19">
        <v>2104184.2500000005</v>
      </c>
      <c r="G78" s="77">
        <v>2073357.5200000005</v>
      </c>
      <c r="H78" s="19">
        <v>30826.729999999981</v>
      </c>
      <c r="I78" s="21">
        <v>1.4868024304848237E-2</v>
      </c>
      <c r="J78" s="1"/>
      <c r="K78" s="19">
        <v>2097283.4500000002</v>
      </c>
      <c r="L78" s="77">
        <v>2066057.9500000002</v>
      </c>
      <c r="M78" s="19">
        <v>31225.5</v>
      </c>
      <c r="N78" s="21">
        <v>1.5113564457376327E-2</v>
      </c>
      <c r="O78" s="62"/>
      <c r="P78" s="62"/>
      <c r="Q78" s="69"/>
      <c r="R78" s="69"/>
      <c r="S78" s="69"/>
      <c r="T78" s="70"/>
      <c r="U78" s="70"/>
      <c r="V78" s="70"/>
      <c r="W78" s="70"/>
      <c r="X78" s="71"/>
      <c r="Y78" s="62"/>
      <c r="Z78" s="70"/>
      <c r="AA78" s="70"/>
      <c r="AB78" s="70"/>
      <c r="AC78" s="71"/>
      <c r="AD78" s="62"/>
      <c r="AE78" s="62"/>
      <c r="AF78" s="69"/>
      <c r="AG78" s="69"/>
      <c r="AH78" s="69"/>
      <c r="AI78" s="70"/>
      <c r="AJ78" s="70"/>
      <c r="AK78" s="70"/>
      <c r="AL78" s="70"/>
      <c r="AM78" s="71"/>
      <c r="AN78" s="62"/>
      <c r="AO78" s="70"/>
      <c r="AP78" s="70"/>
      <c r="AQ78" s="70"/>
      <c r="AR78" s="71"/>
      <c r="AS78" s="62"/>
      <c r="AT78" s="62"/>
      <c r="AU78" s="62"/>
      <c r="AV78" s="62"/>
      <c r="AW78" s="1"/>
      <c r="AX78" s="1"/>
      <c r="AY78" s="1"/>
      <c r="AZ78" s="1"/>
      <c r="BA78" s="1"/>
      <c r="BB78" s="1"/>
      <c r="BC78" s="1"/>
      <c r="BD78" s="1"/>
      <c r="BE78" s="2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 t="s">
        <v>65</v>
      </c>
      <c r="B79" s="77">
        <v>3233161.44</v>
      </c>
      <c r="C79" s="77">
        <v>669403.39000000013</v>
      </c>
      <c r="D79" s="77">
        <v>1738290.3</v>
      </c>
      <c r="E79" s="19">
        <v>1751267.19</v>
      </c>
      <c r="F79" s="19">
        <v>3915541.72</v>
      </c>
      <c r="G79" s="77">
        <v>3962886.74</v>
      </c>
      <c r="H79" s="19">
        <v>-47345.020000000019</v>
      </c>
      <c r="I79" s="21">
        <v>-1.1947103994195962E-2</v>
      </c>
      <c r="J79" s="1"/>
      <c r="K79" s="19">
        <v>3902564.83</v>
      </c>
      <c r="L79" s="77">
        <v>3953770.2399999998</v>
      </c>
      <c r="M79" s="19">
        <v>-51205.409999999683</v>
      </c>
      <c r="N79" s="21">
        <v>-1.2951033290189318E-2</v>
      </c>
      <c r="O79" s="62"/>
      <c r="P79" s="62"/>
      <c r="Q79" s="69"/>
      <c r="R79" s="69"/>
      <c r="S79" s="69"/>
      <c r="T79" s="70"/>
      <c r="U79" s="70"/>
      <c r="V79" s="70"/>
      <c r="W79" s="70"/>
      <c r="X79" s="71"/>
      <c r="Y79" s="62"/>
      <c r="Z79" s="70"/>
      <c r="AA79" s="70"/>
      <c r="AB79" s="70"/>
      <c r="AC79" s="71"/>
      <c r="AD79" s="62"/>
      <c r="AE79" s="62"/>
      <c r="AF79" s="69"/>
      <c r="AG79" s="69"/>
      <c r="AH79" s="69"/>
      <c r="AI79" s="70"/>
      <c r="AJ79" s="70"/>
      <c r="AK79" s="70"/>
      <c r="AL79" s="70"/>
      <c r="AM79" s="71"/>
      <c r="AN79" s="62"/>
      <c r="AO79" s="70"/>
      <c r="AP79" s="70"/>
      <c r="AQ79" s="70"/>
      <c r="AR79" s="71"/>
      <c r="AS79" s="62"/>
      <c r="AT79" s="62"/>
      <c r="AU79" s="62"/>
      <c r="AV79" s="62"/>
      <c r="AW79" s="1"/>
      <c r="AX79" s="1"/>
      <c r="AY79" s="1"/>
      <c r="AZ79" s="1"/>
      <c r="BA79" s="1"/>
      <c r="BB79" s="1"/>
      <c r="BC79" s="1"/>
      <c r="BD79" s="1"/>
      <c r="BE79" s="2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 t="s">
        <v>66</v>
      </c>
      <c r="B80" s="77">
        <v>2959621.4799999995</v>
      </c>
      <c r="C80" s="77">
        <v>619889.73000000045</v>
      </c>
      <c r="D80" s="77">
        <v>1539979.61</v>
      </c>
      <c r="E80" s="19">
        <v>1551209.25</v>
      </c>
      <c r="F80" s="19">
        <v>3590740.8499999996</v>
      </c>
      <c r="G80" s="77">
        <v>3233677.35</v>
      </c>
      <c r="H80" s="19">
        <v>357063.49999999953</v>
      </c>
      <c r="I80" s="21">
        <v>0.11042026193491439</v>
      </c>
      <c r="J80" s="1"/>
      <c r="K80" s="19">
        <v>3579511.21</v>
      </c>
      <c r="L80" s="77">
        <v>3218178.2600000002</v>
      </c>
      <c r="M80" s="19">
        <v>361332.94999999972</v>
      </c>
      <c r="N80" s="21">
        <v>0.11227872442342579</v>
      </c>
      <c r="O80" s="62"/>
      <c r="P80" s="62"/>
      <c r="Q80" s="69"/>
      <c r="R80" s="69"/>
      <c r="S80" s="69"/>
      <c r="T80" s="70"/>
      <c r="U80" s="70"/>
      <c r="V80" s="70"/>
      <c r="W80" s="70"/>
      <c r="X80" s="71"/>
      <c r="Y80" s="62"/>
      <c r="Z80" s="70"/>
      <c r="AA80" s="70"/>
      <c r="AB80" s="70"/>
      <c r="AC80" s="71"/>
      <c r="AD80" s="62"/>
      <c r="AE80" s="62"/>
      <c r="AF80" s="69"/>
      <c r="AG80" s="69"/>
      <c r="AH80" s="69"/>
      <c r="AI80" s="70"/>
      <c r="AJ80" s="70"/>
      <c r="AK80" s="70"/>
      <c r="AL80" s="70"/>
      <c r="AM80" s="71"/>
      <c r="AN80" s="62"/>
      <c r="AO80" s="70"/>
      <c r="AP80" s="70"/>
      <c r="AQ80" s="70"/>
      <c r="AR80" s="71"/>
      <c r="AS80" s="62"/>
      <c r="AT80" s="62"/>
      <c r="AU80" s="62"/>
      <c r="AV80" s="62"/>
      <c r="AW80" s="1"/>
      <c r="AX80" s="1"/>
      <c r="AY80" s="1"/>
      <c r="AZ80" s="1"/>
      <c r="BA80" s="1"/>
      <c r="BB80" s="1"/>
      <c r="BC80" s="1"/>
      <c r="BD80" s="1"/>
      <c r="BE80" s="2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 t="s">
        <v>67</v>
      </c>
      <c r="B81" s="77">
        <v>410448.25</v>
      </c>
      <c r="C81" s="77">
        <v>83015.820000000065</v>
      </c>
      <c r="D81" s="77">
        <v>212301.15</v>
      </c>
      <c r="E81" s="19">
        <v>213857.04</v>
      </c>
      <c r="F81" s="19">
        <v>495019.96000000008</v>
      </c>
      <c r="G81" s="77">
        <v>491474.80000000005</v>
      </c>
      <c r="H81" s="19">
        <v>3545.1600000000326</v>
      </c>
      <c r="I81" s="21">
        <v>7.2133098177160626E-3</v>
      </c>
      <c r="J81" s="1"/>
      <c r="K81" s="19">
        <v>493464.07000000007</v>
      </c>
      <c r="L81" s="77">
        <v>489637.45000000007</v>
      </c>
      <c r="M81" s="19">
        <v>3826.6199999999953</v>
      </c>
      <c r="N81" s="21">
        <v>7.8152110301203948E-3</v>
      </c>
      <c r="O81" s="62"/>
      <c r="P81" s="62"/>
      <c r="Q81" s="69"/>
      <c r="R81" s="69"/>
      <c r="S81" s="69"/>
      <c r="T81" s="70"/>
      <c r="U81" s="70"/>
      <c r="V81" s="70"/>
      <c r="W81" s="70"/>
      <c r="X81" s="71"/>
      <c r="Y81" s="62"/>
      <c r="Z81" s="70"/>
      <c r="AA81" s="70"/>
      <c r="AB81" s="70"/>
      <c r="AC81" s="71"/>
      <c r="AD81" s="62"/>
      <c r="AE81" s="62"/>
      <c r="AF81" s="69"/>
      <c r="AG81" s="69"/>
      <c r="AH81" s="69"/>
      <c r="AI81" s="70"/>
      <c r="AJ81" s="70"/>
      <c r="AK81" s="70"/>
      <c r="AL81" s="70"/>
      <c r="AM81" s="71"/>
      <c r="AN81" s="62"/>
      <c r="AO81" s="70"/>
      <c r="AP81" s="70"/>
      <c r="AQ81" s="70"/>
      <c r="AR81" s="71"/>
      <c r="AS81" s="62"/>
      <c r="AT81" s="62"/>
      <c r="AU81" s="62"/>
      <c r="AV81" s="62"/>
      <c r="AW81" s="1"/>
      <c r="AX81" s="1"/>
      <c r="AY81" s="1"/>
      <c r="AZ81" s="1"/>
      <c r="BA81" s="1"/>
      <c r="BB81" s="1"/>
      <c r="BC81" s="1"/>
      <c r="BD81" s="1"/>
      <c r="BE81" s="2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 t="s">
        <v>68</v>
      </c>
      <c r="B82" s="77">
        <v>2646286.14</v>
      </c>
      <c r="C82" s="77">
        <v>585614.2099999995</v>
      </c>
      <c r="D82" s="77">
        <v>1432556.85</v>
      </c>
      <c r="E82" s="19">
        <v>1443169.67</v>
      </c>
      <c r="F82" s="19">
        <v>3242513.1699999995</v>
      </c>
      <c r="G82" s="77">
        <v>3116728.3899999997</v>
      </c>
      <c r="H82" s="19">
        <v>125784.7799999998</v>
      </c>
      <c r="I82" s="21">
        <v>4.0357953681039227E-2</v>
      </c>
      <c r="J82" s="1"/>
      <c r="K82" s="19">
        <v>3231900.3499999996</v>
      </c>
      <c r="L82" s="77">
        <v>3105529.5</v>
      </c>
      <c r="M82" s="19">
        <v>126370.84999999963</v>
      </c>
      <c r="N82" s="21">
        <v>4.0692207238733236E-2</v>
      </c>
      <c r="O82" s="62"/>
      <c r="P82" s="62"/>
      <c r="Q82" s="69"/>
      <c r="R82" s="69"/>
      <c r="S82" s="69"/>
      <c r="T82" s="70"/>
      <c r="U82" s="70"/>
      <c r="V82" s="70"/>
      <c r="W82" s="70"/>
      <c r="X82" s="71"/>
      <c r="Y82" s="62"/>
      <c r="Z82" s="70"/>
      <c r="AA82" s="70"/>
      <c r="AB82" s="70"/>
      <c r="AC82" s="71"/>
      <c r="AD82" s="62"/>
      <c r="AE82" s="62"/>
      <c r="AF82" s="69"/>
      <c r="AG82" s="69"/>
      <c r="AH82" s="69"/>
      <c r="AI82" s="70"/>
      <c r="AJ82" s="70"/>
      <c r="AK82" s="70"/>
      <c r="AL82" s="70"/>
      <c r="AM82" s="71"/>
      <c r="AN82" s="62"/>
      <c r="AO82" s="70"/>
      <c r="AP82" s="70"/>
      <c r="AQ82" s="70"/>
      <c r="AR82" s="71"/>
      <c r="AS82" s="62"/>
      <c r="AT82" s="62"/>
      <c r="AU82" s="62"/>
      <c r="AV82" s="62"/>
      <c r="AW82" s="1"/>
      <c r="AX82" s="1"/>
      <c r="AY82" s="1"/>
      <c r="AZ82" s="1"/>
      <c r="BA82" s="1"/>
      <c r="BB82" s="1"/>
      <c r="BC82" s="1"/>
      <c r="BD82" s="1"/>
      <c r="BE82" s="2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 t="s">
        <v>69</v>
      </c>
      <c r="B83" s="77">
        <v>6905139.3399999999</v>
      </c>
      <c r="C83" s="77">
        <v>1463534.3200000003</v>
      </c>
      <c r="D83" s="77">
        <v>3711753.08</v>
      </c>
      <c r="E83" s="19">
        <v>3739172.08</v>
      </c>
      <c r="F83" s="19">
        <v>8396092.6600000001</v>
      </c>
      <c r="G83" s="77">
        <v>7906704.3200000012</v>
      </c>
      <c r="H83" s="19">
        <v>489388.33999999892</v>
      </c>
      <c r="I83" s="21">
        <v>6.1895363756311328E-2</v>
      </c>
      <c r="J83" s="1"/>
      <c r="K83" s="19">
        <v>8368673.6600000001</v>
      </c>
      <c r="L83" s="77">
        <v>7870023.290000001</v>
      </c>
      <c r="M83" s="19">
        <v>498650.36999999918</v>
      </c>
      <c r="N83" s="21">
        <v>6.3360723548760767E-2</v>
      </c>
      <c r="O83" s="62"/>
      <c r="P83" s="62"/>
      <c r="Q83" s="69"/>
      <c r="R83" s="69"/>
      <c r="S83" s="69"/>
      <c r="T83" s="70"/>
      <c r="U83" s="70"/>
      <c r="V83" s="70"/>
      <c r="W83" s="70"/>
      <c r="X83" s="71"/>
      <c r="Y83" s="62"/>
      <c r="Z83" s="70"/>
      <c r="AA83" s="70"/>
      <c r="AB83" s="70"/>
      <c r="AC83" s="71"/>
      <c r="AD83" s="62"/>
      <c r="AE83" s="62"/>
      <c r="AF83" s="69"/>
      <c r="AG83" s="69"/>
      <c r="AH83" s="69"/>
      <c r="AI83" s="70"/>
      <c r="AJ83" s="70"/>
      <c r="AK83" s="70"/>
      <c r="AL83" s="70"/>
      <c r="AM83" s="71"/>
      <c r="AN83" s="62"/>
      <c r="AO83" s="70"/>
      <c r="AP83" s="70"/>
      <c r="AQ83" s="70"/>
      <c r="AR83" s="71"/>
      <c r="AS83" s="62"/>
      <c r="AT83" s="62"/>
      <c r="AU83" s="62"/>
      <c r="AV83" s="62"/>
      <c r="AW83" s="1"/>
      <c r="AX83" s="1"/>
      <c r="AY83" s="1"/>
      <c r="AZ83" s="1"/>
      <c r="BA83" s="1"/>
      <c r="BB83" s="1"/>
      <c r="BC83" s="1"/>
      <c r="BD83" s="1"/>
      <c r="BE83" s="2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 t="s">
        <v>70</v>
      </c>
      <c r="B84" s="77">
        <v>991027.56</v>
      </c>
      <c r="C84" s="77">
        <v>203213.41999999993</v>
      </c>
      <c r="D84" s="77">
        <v>524468.51</v>
      </c>
      <c r="E84" s="19">
        <v>528418.49</v>
      </c>
      <c r="F84" s="19">
        <v>1198190.96</v>
      </c>
      <c r="G84" s="77">
        <v>1166804.8500000001</v>
      </c>
      <c r="H84" s="19">
        <v>31386.10999999987</v>
      </c>
      <c r="I84" s="21">
        <v>2.6899193982609759E-2</v>
      </c>
      <c r="J84" s="1"/>
      <c r="K84" s="19">
        <v>1194240.98</v>
      </c>
      <c r="L84" s="77">
        <v>1163439.57</v>
      </c>
      <c r="M84" s="19">
        <v>30801.409999999916</v>
      </c>
      <c r="N84" s="21">
        <v>2.6474439063474353E-2</v>
      </c>
      <c r="O84" s="62"/>
      <c r="P84" s="62"/>
      <c r="Q84" s="69"/>
      <c r="R84" s="69"/>
      <c r="S84" s="69"/>
      <c r="T84" s="70"/>
      <c r="U84" s="70"/>
      <c r="V84" s="70"/>
      <c r="W84" s="70"/>
      <c r="X84" s="71"/>
      <c r="Y84" s="62"/>
      <c r="Z84" s="70"/>
      <c r="AA84" s="70"/>
      <c r="AB84" s="70"/>
      <c r="AC84" s="71"/>
      <c r="AD84" s="62"/>
      <c r="AE84" s="62"/>
      <c r="AF84" s="69"/>
      <c r="AG84" s="69"/>
      <c r="AH84" s="69"/>
      <c r="AI84" s="70"/>
      <c r="AJ84" s="70"/>
      <c r="AK84" s="70"/>
      <c r="AL84" s="70"/>
      <c r="AM84" s="71"/>
      <c r="AN84" s="62"/>
      <c r="AO84" s="70"/>
      <c r="AP84" s="70"/>
      <c r="AQ84" s="70"/>
      <c r="AR84" s="71"/>
      <c r="AS84" s="62"/>
      <c r="AT84" s="62"/>
      <c r="AU84" s="62"/>
      <c r="AV84" s="62"/>
      <c r="AW84" s="1"/>
      <c r="AX84" s="1"/>
      <c r="AY84" s="1"/>
      <c r="AZ84" s="1"/>
      <c r="BA84" s="1"/>
      <c r="BB84" s="1"/>
      <c r="BC84" s="1"/>
      <c r="BD84" s="1"/>
      <c r="BE84" s="2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 t="s">
        <v>71</v>
      </c>
      <c r="B85" s="77">
        <v>2631662.15</v>
      </c>
      <c r="C85" s="77">
        <v>561962.35000000009</v>
      </c>
      <c r="D85" s="77">
        <v>1423222.86</v>
      </c>
      <c r="E85" s="19">
        <v>1433956.39</v>
      </c>
      <c r="F85" s="19">
        <v>3204358.03</v>
      </c>
      <c r="G85" s="77">
        <v>3219306.03</v>
      </c>
      <c r="H85" s="19">
        <v>-14948</v>
      </c>
      <c r="I85" s="21">
        <v>-4.6432367288797849E-3</v>
      </c>
      <c r="J85" s="1"/>
      <c r="K85" s="19">
        <v>3193624.5</v>
      </c>
      <c r="L85" s="77">
        <v>3209666.82</v>
      </c>
      <c r="M85" s="19">
        <v>-16042.319999999832</v>
      </c>
      <c r="N85" s="21">
        <v>-4.9981262541137772E-3</v>
      </c>
      <c r="O85" s="62"/>
      <c r="P85" s="62"/>
      <c r="Q85" s="69"/>
      <c r="R85" s="69"/>
      <c r="S85" s="69"/>
      <c r="T85" s="70"/>
      <c r="U85" s="70"/>
      <c r="V85" s="70"/>
      <c r="W85" s="70"/>
      <c r="X85" s="71"/>
      <c r="Y85" s="62"/>
      <c r="Z85" s="70"/>
      <c r="AA85" s="70"/>
      <c r="AB85" s="70"/>
      <c r="AC85" s="71"/>
      <c r="AD85" s="62"/>
      <c r="AE85" s="62"/>
      <c r="AF85" s="69"/>
      <c r="AG85" s="69"/>
      <c r="AH85" s="69"/>
      <c r="AI85" s="70"/>
      <c r="AJ85" s="70"/>
      <c r="AK85" s="70"/>
      <c r="AL85" s="70"/>
      <c r="AM85" s="71"/>
      <c r="AN85" s="62"/>
      <c r="AO85" s="70"/>
      <c r="AP85" s="70"/>
      <c r="AQ85" s="70"/>
      <c r="AR85" s="71"/>
      <c r="AS85" s="62"/>
      <c r="AT85" s="62"/>
      <c r="AU85" s="62"/>
      <c r="AV85" s="62"/>
      <c r="AW85" s="1"/>
      <c r="AX85" s="1"/>
      <c r="AY85" s="1"/>
      <c r="AZ85" s="1"/>
      <c r="BA85" s="1"/>
      <c r="BB85" s="1"/>
      <c r="BC85" s="1"/>
      <c r="BD85" s="1"/>
      <c r="BE85" s="2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 t="s">
        <v>72</v>
      </c>
      <c r="B86" s="77">
        <v>2569260.9699999997</v>
      </c>
      <c r="C86" s="77">
        <v>571042.44000000041</v>
      </c>
      <c r="D86" s="77">
        <v>1334539.8999999999</v>
      </c>
      <c r="E86" s="19">
        <v>1344367.78</v>
      </c>
      <c r="F86" s="19">
        <v>3150131.29</v>
      </c>
      <c r="G86" s="77">
        <v>2853108.7599999993</v>
      </c>
      <c r="H86" s="19">
        <v>297022.53000000073</v>
      </c>
      <c r="I86" s="21">
        <v>0.10410487471217222</v>
      </c>
      <c r="J86" s="1"/>
      <c r="K86" s="19">
        <v>3140303.41</v>
      </c>
      <c r="L86" s="77">
        <v>2839300.8199999994</v>
      </c>
      <c r="M86" s="19">
        <v>301002.59000000078</v>
      </c>
      <c r="N86" s="21">
        <v>0.10601292680216989</v>
      </c>
      <c r="O86" s="62"/>
      <c r="P86" s="62"/>
      <c r="Q86" s="69"/>
      <c r="R86" s="69"/>
      <c r="S86" s="69"/>
      <c r="T86" s="70"/>
      <c r="U86" s="70"/>
      <c r="V86" s="70"/>
      <c r="W86" s="70"/>
      <c r="X86" s="71"/>
      <c r="Y86" s="62"/>
      <c r="Z86" s="70"/>
      <c r="AA86" s="70"/>
      <c r="AB86" s="70"/>
      <c r="AC86" s="71"/>
      <c r="AD86" s="62"/>
      <c r="AE86" s="62"/>
      <c r="AF86" s="69"/>
      <c r="AG86" s="69"/>
      <c r="AH86" s="69"/>
      <c r="AI86" s="70"/>
      <c r="AJ86" s="70"/>
      <c r="AK86" s="70"/>
      <c r="AL86" s="70"/>
      <c r="AM86" s="71"/>
      <c r="AN86" s="62"/>
      <c r="AO86" s="70"/>
      <c r="AP86" s="70"/>
      <c r="AQ86" s="70"/>
      <c r="AR86" s="71"/>
      <c r="AS86" s="62"/>
      <c r="AT86" s="62"/>
      <c r="AU86" s="62"/>
      <c r="AV86" s="62"/>
      <c r="AW86" s="1"/>
      <c r="AX86" s="1"/>
      <c r="AY86" s="1"/>
      <c r="AZ86" s="1"/>
      <c r="BA86" s="1"/>
      <c r="BB86" s="1"/>
      <c r="BC86" s="1"/>
      <c r="BD86" s="1"/>
      <c r="BE86" s="2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 t="s">
        <v>73</v>
      </c>
      <c r="B87" s="77">
        <v>40947870.420000002</v>
      </c>
      <c r="C87" s="77">
        <v>9426127.4300000072</v>
      </c>
      <c r="D87" s="77">
        <v>22176761.079999998</v>
      </c>
      <c r="E87" s="19">
        <v>22340030.510000002</v>
      </c>
      <c r="F87" s="19">
        <v>50537267.280000016</v>
      </c>
      <c r="G87" s="77">
        <v>47792789.280000001</v>
      </c>
      <c r="H87" s="19">
        <v>2744478.0000000149</v>
      </c>
      <c r="I87" s="21">
        <v>5.7424520337600482E-2</v>
      </c>
      <c r="J87" s="1"/>
      <c r="K87" s="19">
        <v>50373997.850000009</v>
      </c>
      <c r="L87" s="77">
        <v>47540024.040000007</v>
      </c>
      <c r="M87" s="19">
        <v>2833973.8100000024</v>
      </c>
      <c r="N87" s="21">
        <v>5.9612376460211891E-2</v>
      </c>
      <c r="O87" s="62"/>
      <c r="P87" s="62"/>
      <c r="Q87" s="69"/>
      <c r="R87" s="69"/>
      <c r="S87" s="69"/>
      <c r="T87" s="70"/>
      <c r="U87" s="70"/>
      <c r="V87" s="70"/>
      <c r="W87" s="70"/>
      <c r="X87" s="71"/>
      <c r="Y87" s="62"/>
      <c r="Z87" s="70"/>
      <c r="AA87" s="70"/>
      <c r="AB87" s="70"/>
      <c r="AC87" s="71"/>
      <c r="AD87" s="62"/>
      <c r="AE87" s="62"/>
      <c r="AF87" s="69"/>
      <c r="AG87" s="69"/>
      <c r="AH87" s="69"/>
      <c r="AI87" s="70"/>
      <c r="AJ87" s="70"/>
      <c r="AK87" s="70"/>
      <c r="AL87" s="70"/>
      <c r="AM87" s="71"/>
      <c r="AN87" s="62"/>
      <c r="AO87" s="70"/>
      <c r="AP87" s="70"/>
      <c r="AQ87" s="70"/>
      <c r="AR87" s="71"/>
      <c r="AS87" s="62"/>
      <c r="AT87" s="62"/>
      <c r="AU87" s="62"/>
      <c r="AV87" s="62"/>
      <c r="AW87" s="1"/>
      <c r="AX87" s="1"/>
      <c r="AY87" s="1"/>
      <c r="AZ87" s="1"/>
      <c r="BA87" s="1"/>
      <c r="BB87" s="1"/>
      <c r="BC87" s="1"/>
      <c r="BD87" s="1"/>
      <c r="BE87" s="2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 t="s">
        <v>74</v>
      </c>
      <c r="B88" s="77">
        <v>2528120.89</v>
      </c>
      <c r="C88" s="77">
        <v>545858.7799999998</v>
      </c>
      <c r="D88" s="77">
        <v>1368951.79</v>
      </c>
      <c r="E88" s="19">
        <v>1379045.26</v>
      </c>
      <c r="F88" s="19">
        <v>3084073.1399999997</v>
      </c>
      <c r="G88" s="77">
        <v>3052382.5600000005</v>
      </c>
      <c r="H88" s="19">
        <v>31690.579999999143</v>
      </c>
      <c r="I88" s="21">
        <v>1.0382243829881954E-2</v>
      </c>
      <c r="J88" s="1"/>
      <c r="K88" s="19">
        <v>3073979.67</v>
      </c>
      <c r="L88" s="77">
        <v>3046965.68</v>
      </c>
      <c r="M88" s="19">
        <v>27013.989999999758</v>
      </c>
      <c r="N88" s="21">
        <v>8.865866188555005E-3</v>
      </c>
      <c r="O88" s="62"/>
      <c r="P88" s="62"/>
      <c r="Q88" s="69"/>
      <c r="R88" s="69"/>
      <c r="S88" s="69"/>
      <c r="T88" s="70"/>
      <c r="U88" s="70"/>
      <c r="V88" s="70"/>
      <c r="W88" s="70"/>
      <c r="X88" s="71"/>
      <c r="Y88" s="62"/>
      <c r="Z88" s="70"/>
      <c r="AA88" s="70"/>
      <c r="AB88" s="70"/>
      <c r="AC88" s="71"/>
      <c r="AD88" s="62"/>
      <c r="AE88" s="62"/>
      <c r="AF88" s="69"/>
      <c r="AG88" s="69"/>
      <c r="AH88" s="69"/>
      <c r="AI88" s="70"/>
      <c r="AJ88" s="70"/>
      <c r="AK88" s="70"/>
      <c r="AL88" s="70"/>
      <c r="AM88" s="71"/>
      <c r="AN88" s="62"/>
      <c r="AO88" s="70"/>
      <c r="AP88" s="70"/>
      <c r="AQ88" s="70"/>
      <c r="AR88" s="71"/>
      <c r="AS88" s="62"/>
      <c r="AT88" s="62"/>
      <c r="AU88" s="62"/>
      <c r="AV88" s="62"/>
      <c r="AW88" s="1"/>
      <c r="AX88" s="1"/>
      <c r="AY88" s="1"/>
      <c r="AZ88" s="1"/>
      <c r="BA88" s="1"/>
      <c r="BB88" s="1"/>
      <c r="BC88" s="1"/>
      <c r="BD88" s="1"/>
      <c r="BE88" s="2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 t="s">
        <v>75</v>
      </c>
      <c r="B89" s="77">
        <v>96580681.840000004</v>
      </c>
      <c r="C89" s="77">
        <v>21119789.209999993</v>
      </c>
      <c r="D89" s="77">
        <v>52256687.509999998</v>
      </c>
      <c r="E89" s="19">
        <v>52637799.93</v>
      </c>
      <c r="F89" s="19">
        <v>118081583.47</v>
      </c>
      <c r="G89" s="77">
        <v>108160208.22999999</v>
      </c>
      <c r="H89" s="19">
        <v>9921375.2400000095</v>
      </c>
      <c r="I89" s="21">
        <v>9.1728514602176459E-2</v>
      </c>
      <c r="J89" s="1"/>
      <c r="K89" s="19">
        <v>117700471.05</v>
      </c>
      <c r="L89" s="77">
        <v>107520200.58999999</v>
      </c>
      <c r="M89" s="19">
        <v>10180270.460000008</v>
      </c>
      <c r="N89" s="21">
        <v>9.4682398322709638E-2</v>
      </c>
      <c r="O89" s="62"/>
      <c r="P89" s="62"/>
      <c r="Q89" s="69"/>
      <c r="R89" s="69"/>
      <c r="S89" s="69"/>
      <c r="T89" s="70"/>
      <c r="U89" s="70"/>
      <c r="V89" s="70"/>
      <c r="W89" s="70"/>
      <c r="X89" s="71"/>
      <c r="Y89" s="62"/>
      <c r="Z89" s="70"/>
      <c r="AA89" s="70"/>
      <c r="AB89" s="70"/>
      <c r="AC89" s="71"/>
      <c r="AD89" s="62"/>
      <c r="AE89" s="62"/>
      <c r="AF89" s="69"/>
      <c r="AG89" s="69"/>
      <c r="AH89" s="69"/>
      <c r="AI89" s="70"/>
      <c r="AJ89" s="70"/>
      <c r="AK89" s="70"/>
      <c r="AL89" s="70"/>
      <c r="AM89" s="71"/>
      <c r="AN89" s="62"/>
      <c r="AO89" s="70"/>
      <c r="AP89" s="70"/>
      <c r="AQ89" s="70"/>
      <c r="AR89" s="71"/>
      <c r="AS89" s="62"/>
      <c r="AT89" s="62"/>
      <c r="AU89" s="62"/>
      <c r="AV89" s="62"/>
      <c r="AW89" s="1"/>
      <c r="AX89" s="1"/>
      <c r="AY89" s="1"/>
      <c r="AZ89" s="1"/>
      <c r="BA89" s="1"/>
      <c r="BB89" s="1"/>
      <c r="BC89" s="1"/>
      <c r="BD89" s="1"/>
      <c r="BE89" s="2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 t="s">
        <v>76</v>
      </c>
      <c r="B90" s="77">
        <v>10364589.66</v>
      </c>
      <c r="C90" s="77">
        <v>2715919.7300000004</v>
      </c>
      <c r="D90" s="77">
        <v>5646954.5800000001</v>
      </c>
      <c r="E90" s="19">
        <v>5689735.7300000004</v>
      </c>
      <c r="F90" s="19">
        <v>13123290.540000001</v>
      </c>
      <c r="G90" s="77">
        <v>12115473.329999998</v>
      </c>
      <c r="H90" s="19">
        <v>1007817.2100000028</v>
      </c>
      <c r="I90" s="21">
        <v>8.3184303456347308E-2</v>
      </c>
      <c r="J90" s="1"/>
      <c r="K90" s="19">
        <v>13080509.390000001</v>
      </c>
      <c r="L90" s="77">
        <v>12041534.27</v>
      </c>
      <c r="M90" s="19">
        <v>1038975.120000001</v>
      </c>
      <c r="N90" s="21">
        <v>8.6282619532004334E-2</v>
      </c>
      <c r="O90" s="62"/>
      <c r="P90" s="62"/>
      <c r="Q90" s="69"/>
      <c r="R90" s="69"/>
      <c r="S90" s="69"/>
      <c r="T90" s="70"/>
      <c r="U90" s="70"/>
      <c r="V90" s="70"/>
      <c r="W90" s="70"/>
      <c r="X90" s="71"/>
      <c r="Y90" s="62"/>
      <c r="Z90" s="70"/>
      <c r="AA90" s="70"/>
      <c r="AB90" s="70"/>
      <c r="AC90" s="71"/>
      <c r="AD90" s="62"/>
      <c r="AE90" s="62"/>
      <c r="AF90" s="69"/>
      <c r="AG90" s="69"/>
      <c r="AH90" s="69"/>
      <c r="AI90" s="70"/>
      <c r="AJ90" s="70"/>
      <c r="AK90" s="70"/>
      <c r="AL90" s="70"/>
      <c r="AM90" s="71"/>
      <c r="AN90" s="62"/>
      <c r="AO90" s="70"/>
      <c r="AP90" s="70"/>
      <c r="AQ90" s="70"/>
      <c r="AR90" s="71"/>
      <c r="AS90" s="62"/>
      <c r="AT90" s="62"/>
      <c r="AU90" s="62"/>
      <c r="AV90" s="62"/>
      <c r="AW90" s="1"/>
      <c r="AX90" s="1"/>
      <c r="AY90" s="1"/>
      <c r="AZ90" s="1"/>
      <c r="BA90" s="1"/>
      <c r="BB90" s="1"/>
      <c r="BC90" s="1"/>
      <c r="BD90" s="1"/>
      <c r="BE90" s="2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 t="s">
        <v>32</v>
      </c>
      <c r="B91" s="77">
        <v>11385659.830000002</v>
      </c>
      <c r="C91" s="77">
        <v>2982932.2199999988</v>
      </c>
      <c r="D91" s="77">
        <v>6139327.7199999997</v>
      </c>
      <c r="E91" s="19">
        <v>6185579.5</v>
      </c>
      <c r="F91" s="19">
        <v>14414843.830000002</v>
      </c>
      <c r="G91" s="77">
        <v>14050552.669999998</v>
      </c>
      <c r="H91" s="19">
        <v>364291.16000000387</v>
      </c>
      <c r="I91" s="21">
        <v>2.5927176571340027E-2</v>
      </c>
      <c r="J91" s="1"/>
      <c r="K91" s="19">
        <v>14368592.050000001</v>
      </c>
      <c r="L91" s="77">
        <v>13989948.02</v>
      </c>
      <c r="M91" s="19">
        <v>378644.03000000119</v>
      </c>
      <c r="N91" s="21">
        <v>2.7065435086584433E-2</v>
      </c>
      <c r="O91" s="62"/>
      <c r="P91" s="62"/>
      <c r="Q91" s="69"/>
      <c r="R91" s="69"/>
      <c r="S91" s="69"/>
      <c r="T91" s="70"/>
      <c r="U91" s="70"/>
      <c r="V91" s="70"/>
      <c r="W91" s="70"/>
      <c r="X91" s="71"/>
      <c r="Y91" s="62"/>
      <c r="Z91" s="70"/>
      <c r="AA91" s="70"/>
      <c r="AB91" s="70"/>
      <c r="AC91" s="71"/>
      <c r="AD91" s="62"/>
      <c r="AE91" s="62"/>
      <c r="AF91" s="69"/>
      <c r="AG91" s="69"/>
      <c r="AH91" s="69"/>
      <c r="AI91" s="70"/>
      <c r="AJ91" s="70"/>
      <c r="AK91" s="70"/>
      <c r="AL91" s="70"/>
      <c r="AM91" s="71"/>
      <c r="AN91" s="62"/>
      <c r="AO91" s="70"/>
      <c r="AP91" s="70"/>
      <c r="AQ91" s="70"/>
      <c r="AR91" s="71"/>
      <c r="AS91" s="62"/>
      <c r="AT91" s="62"/>
      <c r="AU91" s="62"/>
      <c r="AV91" s="62"/>
      <c r="AW91" s="1"/>
      <c r="AX91" s="1"/>
      <c r="AY91" s="1"/>
      <c r="AZ91" s="1"/>
      <c r="BA91" s="1"/>
      <c r="BB91" s="1"/>
      <c r="BC91" s="1"/>
      <c r="BD91" s="1"/>
      <c r="BE91" s="2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 t="s">
        <v>77</v>
      </c>
      <c r="B92" s="77">
        <v>29032469.93</v>
      </c>
      <c r="C92" s="77">
        <v>6168217.0099999979</v>
      </c>
      <c r="D92" s="77">
        <v>15410870.949999999</v>
      </c>
      <c r="E92" s="19">
        <v>15524674.689999999</v>
      </c>
      <c r="F92" s="19">
        <v>35314490.68</v>
      </c>
      <c r="G92" s="77">
        <v>35529143.949999988</v>
      </c>
      <c r="H92" s="19">
        <v>-214653.26999998838</v>
      </c>
      <c r="I92" s="21">
        <v>-6.0416110870014084E-3</v>
      </c>
      <c r="J92" s="1"/>
      <c r="K92" s="19">
        <v>35200686.939999998</v>
      </c>
      <c r="L92" s="77">
        <v>35349910.319999993</v>
      </c>
      <c r="M92" s="19">
        <v>-149223.37999999523</v>
      </c>
      <c r="N92" s="21">
        <v>-4.2213227317742241E-3</v>
      </c>
      <c r="O92" s="62"/>
      <c r="P92" s="62"/>
      <c r="Q92" s="69"/>
      <c r="R92" s="69"/>
      <c r="S92" s="69"/>
      <c r="T92" s="70"/>
      <c r="U92" s="70"/>
      <c r="V92" s="70"/>
      <c r="W92" s="70"/>
      <c r="X92" s="71"/>
      <c r="Y92" s="62"/>
      <c r="Z92" s="70"/>
      <c r="AA92" s="70"/>
      <c r="AB92" s="70"/>
      <c r="AC92" s="71"/>
      <c r="AD92" s="62"/>
      <c r="AE92" s="62"/>
      <c r="AF92" s="69"/>
      <c r="AG92" s="69"/>
      <c r="AH92" s="69"/>
      <c r="AI92" s="70"/>
      <c r="AJ92" s="70"/>
      <c r="AK92" s="70"/>
      <c r="AL92" s="70"/>
      <c r="AM92" s="71"/>
      <c r="AN92" s="62"/>
      <c r="AO92" s="70"/>
      <c r="AP92" s="70"/>
      <c r="AQ92" s="70"/>
      <c r="AR92" s="71"/>
      <c r="AS92" s="62"/>
      <c r="AT92" s="62"/>
      <c r="AU92" s="62"/>
      <c r="AV92" s="62"/>
      <c r="AW92" s="1"/>
      <c r="AX92" s="1"/>
      <c r="AY92" s="1"/>
      <c r="AZ92" s="1"/>
      <c r="BA92" s="1"/>
      <c r="BB92" s="1"/>
      <c r="BC92" s="1"/>
      <c r="BD92" s="1"/>
      <c r="BE92" s="2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 t="s">
        <v>78</v>
      </c>
      <c r="B93" s="77">
        <v>7029619.1099999994</v>
      </c>
      <c r="C93" s="77">
        <v>1560335.540000001</v>
      </c>
      <c r="D93" s="77">
        <v>3910020.86</v>
      </c>
      <c r="E93" s="19">
        <v>3939072.4</v>
      </c>
      <c r="F93" s="19">
        <v>8619006.1900000013</v>
      </c>
      <c r="G93" s="77">
        <v>8180216.5600000005</v>
      </c>
      <c r="H93" s="19">
        <v>438789.63000000082</v>
      </c>
      <c r="I93" s="21">
        <v>5.3640343966639525E-2</v>
      </c>
      <c r="J93" s="1"/>
      <c r="K93" s="19">
        <v>8589954.6500000004</v>
      </c>
      <c r="L93" s="77">
        <v>8140141.5199999996</v>
      </c>
      <c r="M93" s="19">
        <v>449813.13000000082</v>
      </c>
      <c r="N93" s="21">
        <v>5.5258637567274338E-2</v>
      </c>
      <c r="O93" s="62"/>
      <c r="P93" s="62"/>
      <c r="Q93" s="69"/>
      <c r="R93" s="69"/>
      <c r="S93" s="69"/>
      <c r="T93" s="70"/>
      <c r="U93" s="70"/>
      <c r="V93" s="70"/>
      <c r="W93" s="70"/>
      <c r="X93" s="71"/>
      <c r="Y93" s="62"/>
      <c r="Z93" s="70"/>
      <c r="AA93" s="70"/>
      <c r="AB93" s="70"/>
      <c r="AC93" s="71"/>
      <c r="AD93" s="62"/>
      <c r="AE93" s="62"/>
      <c r="AF93" s="69"/>
      <c r="AG93" s="69"/>
      <c r="AH93" s="69"/>
      <c r="AI93" s="70"/>
      <c r="AJ93" s="70"/>
      <c r="AK93" s="70"/>
      <c r="AL93" s="70"/>
      <c r="AM93" s="71"/>
      <c r="AN93" s="62"/>
      <c r="AO93" s="70"/>
      <c r="AP93" s="70"/>
      <c r="AQ93" s="70"/>
      <c r="AR93" s="71"/>
      <c r="AS93" s="62"/>
      <c r="AT93" s="62"/>
      <c r="AU93" s="62"/>
      <c r="AV93" s="62"/>
      <c r="AW93" s="1"/>
      <c r="AX93" s="1"/>
      <c r="AY93" s="1"/>
      <c r="AZ93" s="1"/>
      <c r="BA93" s="1"/>
      <c r="BB93" s="1"/>
      <c r="BC93" s="1"/>
      <c r="BD93" s="1"/>
      <c r="BE93" s="2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 t="s">
        <v>79</v>
      </c>
      <c r="B94" s="77">
        <v>24571903.259999998</v>
      </c>
      <c r="C94" s="77">
        <v>5218725.6900000051</v>
      </c>
      <c r="D94" s="77">
        <v>12963423.91</v>
      </c>
      <c r="E94" s="19">
        <v>13040083.560000001</v>
      </c>
      <c r="F94" s="19">
        <v>29867288.600000001</v>
      </c>
      <c r="G94" s="77">
        <v>26526553.370000005</v>
      </c>
      <c r="H94" s="19">
        <v>3340735.2299999967</v>
      </c>
      <c r="I94" s="21">
        <v>0.12593928745293281</v>
      </c>
      <c r="J94" s="1"/>
      <c r="K94" s="19">
        <v>29790628.950000003</v>
      </c>
      <c r="L94" s="77">
        <v>26376911.900000002</v>
      </c>
      <c r="M94" s="19">
        <v>3413717.0500000007</v>
      </c>
      <c r="N94" s="21">
        <v>0.12942064874546588</v>
      </c>
      <c r="O94" s="62"/>
      <c r="P94" s="62"/>
      <c r="Q94" s="69"/>
      <c r="R94" s="69"/>
      <c r="S94" s="69"/>
      <c r="T94" s="70"/>
      <c r="U94" s="70"/>
      <c r="V94" s="70"/>
      <c r="W94" s="70"/>
      <c r="X94" s="71"/>
      <c r="Y94" s="62"/>
      <c r="Z94" s="70"/>
      <c r="AA94" s="70"/>
      <c r="AB94" s="70"/>
      <c r="AC94" s="71"/>
      <c r="AD94" s="62"/>
      <c r="AE94" s="62"/>
      <c r="AF94" s="69"/>
      <c r="AG94" s="69"/>
      <c r="AH94" s="69"/>
      <c r="AI94" s="70"/>
      <c r="AJ94" s="70"/>
      <c r="AK94" s="70"/>
      <c r="AL94" s="70"/>
      <c r="AM94" s="71"/>
      <c r="AN94" s="62"/>
      <c r="AO94" s="70"/>
      <c r="AP94" s="70"/>
      <c r="AQ94" s="70"/>
      <c r="AR94" s="71"/>
      <c r="AS94" s="62"/>
      <c r="AT94" s="62"/>
      <c r="AU94" s="62"/>
      <c r="AV94" s="62"/>
      <c r="AW94" s="1"/>
      <c r="AX94" s="1"/>
      <c r="AY94" s="1"/>
      <c r="AZ94" s="1"/>
      <c r="BA94" s="1"/>
      <c r="BB94" s="1"/>
      <c r="BC94" s="1"/>
      <c r="BD94" s="1"/>
      <c r="BE94" s="2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 t="s">
        <v>80</v>
      </c>
      <c r="B95" s="77">
        <v>1387974.62</v>
      </c>
      <c r="C95" s="77">
        <v>294390.87999999989</v>
      </c>
      <c r="D95" s="77">
        <v>740969.79</v>
      </c>
      <c r="E95" s="19">
        <v>746590.58</v>
      </c>
      <c r="F95" s="19">
        <v>1687986.29</v>
      </c>
      <c r="G95" s="77">
        <v>1570058.13</v>
      </c>
      <c r="H95" s="19">
        <v>117928.16000000015</v>
      </c>
      <c r="I95" s="21">
        <v>7.5110696697580304E-2</v>
      </c>
      <c r="J95" s="1"/>
      <c r="K95" s="19">
        <v>1682365.5</v>
      </c>
      <c r="L95" s="77">
        <v>1563062.2</v>
      </c>
      <c r="M95" s="19">
        <v>119303.30000000005</v>
      </c>
      <c r="N95" s="21">
        <v>7.6326649061054574E-2</v>
      </c>
      <c r="O95" s="62"/>
      <c r="P95" s="62"/>
      <c r="Q95" s="69"/>
      <c r="R95" s="69"/>
      <c r="S95" s="69"/>
      <c r="T95" s="70"/>
      <c r="U95" s="70"/>
      <c r="V95" s="70"/>
      <c r="W95" s="70"/>
      <c r="X95" s="71"/>
      <c r="Y95" s="62"/>
      <c r="Z95" s="70"/>
      <c r="AA95" s="70"/>
      <c r="AB95" s="70"/>
      <c r="AC95" s="71"/>
      <c r="AD95" s="62"/>
      <c r="AE95" s="62"/>
      <c r="AF95" s="69"/>
      <c r="AG95" s="69"/>
      <c r="AH95" s="69"/>
      <c r="AI95" s="70"/>
      <c r="AJ95" s="70"/>
      <c r="AK95" s="70"/>
      <c r="AL95" s="70"/>
      <c r="AM95" s="71"/>
      <c r="AN95" s="62"/>
      <c r="AO95" s="70"/>
      <c r="AP95" s="70"/>
      <c r="AQ95" s="70"/>
      <c r="AR95" s="71"/>
      <c r="AS95" s="62"/>
      <c r="AT95" s="62"/>
      <c r="AU95" s="62"/>
      <c r="AV95" s="62"/>
      <c r="AW95" s="1"/>
      <c r="AX95" s="1"/>
      <c r="AY95" s="1"/>
      <c r="AZ95" s="1"/>
      <c r="BA95" s="1"/>
      <c r="BB95" s="1"/>
      <c r="BC95" s="1"/>
      <c r="BD95" s="1"/>
      <c r="BE95" s="2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 t="s">
        <v>34</v>
      </c>
      <c r="B96" s="77">
        <v>3769454.5</v>
      </c>
      <c r="C96" s="77">
        <v>1429412.4200000009</v>
      </c>
      <c r="D96" s="77">
        <v>1986696.64</v>
      </c>
      <c r="E96" s="19">
        <v>2001209.05</v>
      </c>
      <c r="F96" s="19">
        <v>5213379.330000001</v>
      </c>
      <c r="G96" s="77">
        <v>4849650.0600000005</v>
      </c>
      <c r="H96" s="19">
        <v>363729.27000000048</v>
      </c>
      <c r="I96" s="21">
        <v>7.5001137298553955E-2</v>
      </c>
      <c r="J96" s="1"/>
      <c r="K96" s="19">
        <v>5198866.9200000009</v>
      </c>
      <c r="L96" s="77">
        <v>4832368.8100000005</v>
      </c>
      <c r="M96" s="19">
        <v>366498.11000000034</v>
      </c>
      <c r="N96" s="21">
        <v>7.5842330006264724E-2</v>
      </c>
      <c r="O96" s="62"/>
      <c r="P96" s="62"/>
      <c r="Q96" s="69"/>
      <c r="R96" s="69"/>
      <c r="S96" s="69"/>
      <c r="T96" s="70"/>
      <c r="U96" s="70"/>
      <c r="V96" s="70"/>
      <c r="W96" s="70"/>
      <c r="X96" s="71"/>
      <c r="Y96" s="62"/>
      <c r="Z96" s="70"/>
      <c r="AA96" s="70"/>
      <c r="AB96" s="70"/>
      <c r="AC96" s="71"/>
      <c r="AD96" s="62"/>
      <c r="AE96" s="62"/>
      <c r="AF96" s="69"/>
      <c r="AG96" s="69"/>
      <c r="AH96" s="69"/>
      <c r="AI96" s="70"/>
      <c r="AJ96" s="70"/>
      <c r="AK96" s="70"/>
      <c r="AL96" s="70"/>
      <c r="AM96" s="71"/>
      <c r="AN96" s="62"/>
      <c r="AO96" s="70"/>
      <c r="AP96" s="70"/>
      <c r="AQ96" s="70"/>
      <c r="AR96" s="71"/>
      <c r="AS96" s="62"/>
      <c r="AT96" s="62"/>
      <c r="AU96" s="62"/>
      <c r="AV96" s="62"/>
      <c r="AW96" s="1"/>
      <c r="AX96" s="1"/>
      <c r="AY96" s="1"/>
      <c r="AZ96" s="1"/>
      <c r="BA96" s="1"/>
      <c r="BB96" s="1"/>
      <c r="BC96" s="1"/>
      <c r="BD96" s="1"/>
      <c r="BE96" s="2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 t="s">
        <v>81</v>
      </c>
      <c r="B97" s="77">
        <v>3138177.2800000003</v>
      </c>
      <c r="C97" s="77">
        <v>656677.75999999931</v>
      </c>
      <c r="D97" s="77">
        <v>1674945.03</v>
      </c>
      <c r="E97" s="19">
        <v>1687223.83</v>
      </c>
      <c r="F97" s="19">
        <v>3807133.84</v>
      </c>
      <c r="G97" s="77">
        <v>3935303.6100000003</v>
      </c>
      <c r="H97" s="19">
        <v>-128169.77000000048</v>
      </c>
      <c r="I97" s="21">
        <v>-3.2569220243720998E-2</v>
      </c>
      <c r="J97" s="1"/>
      <c r="K97" s="19">
        <v>3794855.0399999996</v>
      </c>
      <c r="L97" s="77">
        <v>3917980.77</v>
      </c>
      <c r="M97" s="19">
        <v>-123125.73000000045</v>
      </c>
      <c r="N97" s="21">
        <v>-3.1425812740780823E-2</v>
      </c>
      <c r="O97" s="62"/>
      <c r="P97" s="62"/>
      <c r="Q97" s="69"/>
      <c r="R97" s="69"/>
      <c r="S97" s="69"/>
      <c r="T97" s="70"/>
      <c r="U97" s="70"/>
      <c r="V97" s="70"/>
      <c r="W97" s="70"/>
      <c r="X97" s="71"/>
      <c r="Y97" s="62"/>
      <c r="Z97" s="70"/>
      <c r="AA97" s="70"/>
      <c r="AB97" s="70"/>
      <c r="AC97" s="71"/>
      <c r="AD97" s="62"/>
      <c r="AE97" s="62"/>
      <c r="AF97" s="69"/>
      <c r="AG97" s="69"/>
      <c r="AH97" s="69"/>
      <c r="AI97" s="70"/>
      <c r="AJ97" s="70"/>
      <c r="AK97" s="70"/>
      <c r="AL97" s="70"/>
      <c r="AM97" s="71"/>
      <c r="AN97" s="62"/>
      <c r="AO97" s="70"/>
      <c r="AP97" s="70"/>
      <c r="AQ97" s="70"/>
      <c r="AR97" s="71"/>
      <c r="AS97" s="62"/>
      <c r="AT97" s="62"/>
      <c r="AU97" s="62"/>
      <c r="AV97" s="62"/>
      <c r="AW97" s="1"/>
      <c r="AX97" s="1"/>
      <c r="AY97" s="1"/>
      <c r="AZ97" s="1"/>
      <c r="BA97" s="1"/>
      <c r="BB97" s="1"/>
      <c r="BC97" s="1"/>
      <c r="BD97" s="1"/>
      <c r="BE97" s="2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 t="s">
        <v>82</v>
      </c>
      <c r="B98" s="77">
        <v>5142563.68</v>
      </c>
      <c r="C98" s="77">
        <v>1111982.1900000013</v>
      </c>
      <c r="D98" s="77">
        <v>2729678.71</v>
      </c>
      <c r="E98" s="19">
        <v>2750708.22</v>
      </c>
      <c r="F98" s="19">
        <v>6275575.3800000008</v>
      </c>
      <c r="G98" s="77">
        <v>6051563.0599999987</v>
      </c>
      <c r="H98" s="19">
        <v>224012.32000000216</v>
      </c>
      <c r="I98" s="21">
        <v>3.7017266081335709E-2</v>
      </c>
      <c r="J98" s="1"/>
      <c r="K98" s="19">
        <v>6254545.870000001</v>
      </c>
      <c r="L98" s="77">
        <v>6017886.3599999994</v>
      </c>
      <c r="M98" s="19">
        <v>236659.51000000164</v>
      </c>
      <c r="N98" s="21">
        <v>3.9326018446117939E-2</v>
      </c>
      <c r="O98" s="62"/>
      <c r="P98" s="62"/>
      <c r="Q98" s="69"/>
      <c r="R98" s="69"/>
      <c r="S98" s="69"/>
      <c r="T98" s="70"/>
      <c r="U98" s="70"/>
      <c r="V98" s="70"/>
      <c r="W98" s="70"/>
      <c r="X98" s="71"/>
      <c r="Y98" s="62"/>
      <c r="Z98" s="70"/>
      <c r="AA98" s="70"/>
      <c r="AB98" s="70"/>
      <c r="AC98" s="71"/>
      <c r="AD98" s="62"/>
      <c r="AE98" s="62"/>
      <c r="AF98" s="69"/>
      <c r="AG98" s="69"/>
      <c r="AH98" s="69"/>
      <c r="AI98" s="70"/>
      <c r="AJ98" s="70"/>
      <c r="AK98" s="70"/>
      <c r="AL98" s="70"/>
      <c r="AM98" s="71"/>
      <c r="AN98" s="62"/>
      <c r="AO98" s="70"/>
      <c r="AP98" s="70"/>
      <c r="AQ98" s="70"/>
      <c r="AR98" s="71"/>
      <c r="AS98" s="62"/>
      <c r="AT98" s="62"/>
      <c r="AU98" s="62"/>
      <c r="AV98" s="62"/>
      <c r="AW98" s="1"/>
      <c r="AX98" s="1"/>
      <c r="AY98" s="1"/>
      <c r="AZ98" s="1"/>
      <c r="BA98" s="1"/>
      <c r="BB98" s="1"/>
      <c r="BC98" s="1"/>
      <c r="BD98" s="1"/>
      <c r="BE98" s="2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 t="s">
        <v>83</v>
      </c>
      <c r="B99" s="77">
        <v>7182685.0700000003</v>
      </c>
      <c r="C99" s="77">
        <v>1580322.4900000002</v>
      </c>
      <c r="D99" s="77">
        <v>3841491.44</v>
      </c>
      <c r="E99" s="19">
        <v>3869875.28</v>
      </c>
      <c r="F99" s="19">
        <v>8791391.4000000004</v>
      </c>
      <c r="G99" s="77">
        <v>8524111.1899999995</v>
      </c>
      <c r="H99" s="19">
        <v>267280.21000000089</v>
      </c>
      <c r="I99" s="21">
        <v>3.1355786432438748E-2</v>
      </c>
      <c r="J99" s="1"/>
      <c r="K99" s="19">
        <v>8763007.5600000005</v>
      </c>
      <c r="L99" s="77">
        <v>8484312.4199999999</v>
      </c>
      <c r="M99" s="19">
        <v>278695.1400000006</v>
      </c>
      <c r="N99" s="21">
        <v>3.2848288252921298E-2</v>
      </c>
      <c r="O99" s="62"/>
      <c r="P99" s="62"/>
      <c r="Q99" s="69"/>
      <c r="R99" s="69"/>
      <c r="S99" s="69"/>
      <c r="T99" s="70"/>
      <c r="U99" s="70"/>
      <c r="V99" s="70"/>
      <c r="W99" s="70"/>
      <c r="X99" s="71"/>
      <c r="Y99" s="62"/>
      <c r="Z99" s="70"/>
      <c r="AA99" s="70"/>
      <c r="AB99" s="70"/>
      <c r="AC99" s="71"/>
      <c r="AD99" s="62"/>
      <c r="AE99" s="62"/>
      <c r="AF99" s="69"/>
      <c r="AG99" s="69"/>
      <c r="AH99" s="69"/>
      <c r="AI99" s="70"/>
      <c r="AJ99" s="70"/>
      <c r="AK99" s="70"/>
      <c r="AL99" s="70"/>
      <c r="AM99" s="71"/>
      <c r="AN99" s="62"/>
      <c r="AO99" s="70"/>
      <c r="AP99" s="70"/>
      <c r="AQ99" s="70"/>
      <c r="AR99" s="71"/>
      <c r="AS99" s="62"/>
      <c r="AT99" s="62"/>
      <c r="AU99" s="62"/>
      <c r="AV99" s="62"/>
      <c r="AW99" s="1"/>
      <c r="AX99" s="1"/>
      <c r="AY99" s="1"/>
      <c r="AZ99" s="1"/>
      <c r="BA99" s="1"/>
      <c r="BB99" s="1"/>
      <c r="BC99" s="1"/>
      <c r="BD99" s="1"/>
      <c r="BE99" s="2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 t="s">
        <v>84</v>
      </c>
      <c r="B100" s="77">
        <v>18340416.800000001</v>
      </c>
      <c r="C100" s="77">
        <v>3964116.8299999982</v>
      </c>
      <c r="D100" s="77">
        <v>9549626.3699999992</v>
      </c>
      <c r="E100" s="19">
        <v>9620987.1899999995</v>
      </c>
      <c r="F100" s="19">
        <v>22375894.449999999</v>
      </c>
      <c r="G100" s="77">
        <v>20004231.989999995</v>
      </c>
      <c r="H100" s="19">
        <v>2371662.4600000046</v>
      </c>
      <c r="I100" s="21">
        <v>0.11855803617882388</v>
      </c>
      <c r="J100" s="1"/>
      <c r="K100" s="19">
        <v>22304533.629999999</v>
      </c>
      <c r="L100" s="77">
        <v>19868332.359999996</v>
      </c>
      <c r="M100" s="19">
        <v>2436201.2700000033</v>
      </c>
      <c r="N100" s="21">
        <v>0.12261730002587923</v>
      </c>
      <c r="O100" s="62"/>
      <c r="P100" s="62"/>
      <c r="Q100" s="69"/>
      <c r="R100" s="69"/>
      <c r="S100" s="69"/>
      <c r="T100" s="70"/>
      <c r="U100" s="70"/>
      <c r="V100" s="70"/>
      <c r="W100" s="70"/>
      <c r="X100" s="71"/>
      <c r="Y100" s="62"/>
      <c r="Z100" s="70"/>
      <c r="AA100" s="70"/>
      <c r="AB100" s="70"/>
      <c r="AC100" s="71"/>
      <c r="AD100" s="62"/>
      <c r="AE100" s="62"/>
      <c r="AF100" s="69"/>
      <c r="AG100" s="69"/>
      <c r="AH100" s="69"/>
      <c r="AI100" s="70"/>
      <c r="AJ100" s="70"/>
      <c r="AK100" s="70"/>
      <c r="AL100" s="70"/>
      <c r="AM100" s="71"/>
      <c r="AN100" s="62"/>
      <c r="AO100" s="70"/>
      <c r="AP100" s="70"/>
      <c r="AQ100" s="70"/>
      <c r="AR100" s="71"/>
      <c r="AS100" s="62"/>
      <c r="AT100" s="62"/>
      <c r="AU100" s="62"/>
      <c r="AV100" s="62"/>
      <c r="AW100" s="1"/>
      <c r="AX100" s="1"/>
      <c r="AY100" s="1"/>
      <c r="AZ100" s="1"/>
      <c r="BA100" s="1"/>
      <c r="BB100" s="1"/>
      <c r="BC100" s="1"/>
      <c r="BD100" s="1"/>
      <c r="BE100" s="2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 t="s">
        <v>85</v>
      </c>
      <c r="B101" s="77">
        <v>4827521.63</v>
      </c>
      <c r="C101" s="77">
        <v>1141720.9699999997</v>
      </c>
      <c r="D101" s="77">
        <v>2550868.9</v>
      </c>
      <c r="E101" s="19">
        <v>2571370.87</v>
      </c>
      <c r="F101" s="19">
        <v>5989744.5700000003</v>
      </c>
      <c r="G101" s="77">
        <v>6182082.8500000006</v>
      </c>
      <c r="H101" s="19">
        <v>-192338.28000000026</v>
      </c>
      <c r="I101" s="21">
        <v>-3.1112213256734411E-2</v>
      </c>
      <c r="J101" s="1"/>
      <c r="K101" s="19">
        <v>5969242.5999999996</v>
      </c>
      <c r="L101" s="77">
        <v>6156486.2300000004</v>
      </c>
      <c r="M101" s="19">
        <v>-187243.63000000082</v>
      </c>
      <c r="N101" s="21">
        <v>-3.0414041874662123E-2</v>
      </c>
      <c r="O101" s="62"/>
      <c r="P101" s="62"/>
      <c r="Q101" s="69"/>
      <c r="R101" s="69"/>
      <c r="S101" s="69"/>
      <c r="T101" s="70"/>
      <c r="U101" s="70"/>
      <c r="V101" s="70"/>
      <c r="W101" s="70"/>
      <c r="X101" s="71"/>
      <c r="Y101" s="62"/>
      <c r="Z101" s="70"/>
      <c r="AA101" s="70"/>
      <c r="AB101" s="70"/>
      <c r="AC101" s="71"/>
      <c r="AD101" s="62"/>
      <c r="AE101" s="62"/>
      <c r="AF101" s="69"/>
      <c r="AG101" s="69"/>
      <c r="AH101" s="69"/>
      <c r="AI101" s="70"/>
      <c r="AJ101" s="70"/>
      <c r="AK101" s="70"/>
      <c r="AL101" s="70"/>
      <c r="AM101" s="71"/>
      <c r="AN101" s="62"/>
      <c r="AO101" s="70"/>
      <c r="AP101" s="70"/>
      <c r="AQ101" s="70"/>
      <c r="AR101" s="71"/>
      <c r="AS101" s="62"/>
      <c r="AT101" s="62"/>
      <c r="AU101" s="62"/>
      <c r="AV101" s="62"/>
      <c r="AW101" s="1"/>
      <c r="AX101" s="1"/>
      <c r="AY101" s="1"/>
      <c r="AZ101" s="1"/>
      <c r="BA101" s="1"/>
      <c r="BB101" s="1"/>
      <c r="BC101" s="1"/>
      <c r="BD101" s="1"/>
      <c r="BE101" s="2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 t="s">
        <v>86</v>
      </c>
      <c r="B102" s="77">
        <v>10645418.59</v>
      </c>
      <c r="C102" s="77">
        <v>2241413.6799999997</v>
      </c>
      <c r="D102" s="77">
        <v>5654411.5999999996</v>
      </c>
      <c r="E102" s="19">
        <v>5696748.9100000001</v>
      </c>
      <c r="F102" s="19">
        <v>12929169.58</v>
      </c>
      <c r="G102" s="77">
        <v>12259227.91</v>
      </c>
      <c r="H102" s="19">
        <v>669941.66999999993</v>
      </c>
      <c r="I102" s="21">
        <v>5.4647949684785591E-2</v>
      </c>
      <c r="J102" s="1"/>
      <c r="K102" s="19">
        <v>12886832.27</v>
      </c>
      <c r="L102" s="77">
        <v>12199542.92</v>
      </c>
      <c r="M102" s="19">
        <v>687289.34999999963</v>
      </c>
      <c r="N102" s="21">
        <v>5.6337303332344879E-2</v>
      </c>
      <c r="O102" s="62"/>
      <c r="P102" s="62"/>
      <c r="Q102" s="69"/>
      <c r="R102" s="69"/>
      <c r="S102" s="69"/>
      <c r="T102" s="70"/>
      <c r="U102" s="70"/>
      <c r="V102" s="70"/>
      <c r="W102" s="70"/>
      <c r="X102" s="71"/>
      <c r="Y102" s="62"/>
      <c r="Z102" s="70"/>
      <c r="AA102" s="70"/>
      <c r="AB102" s="70"/>
      <c r="AC102" s="71"/>
      <c r="AD102" s="62"/>
      <c r="AE102" s="62"/>
      <c r="AF102" s="69"/>
      <c r="AG102" s="69"/>
      <c r="AH102" s="69"/>
      <c r="AI102" s="70"/>
      <c r="AJ102" s="70"/>
      <c r="AK102" s="70"/>
      <c r="AL102" s="70"/>
      <c r="AM102" s="71"/>
      <c r="AN102" s="62"/>
      <c r="AO102" s="70"/>
      <c r="AP102" s="70"/>
      <c r="AQ102" s="70"/>
      <c r="AR102" s="71"/>
      <c r="AS102" s="62"/>
      <c r="AT102" s="62"/>
      <c r="AU102" s="62"/>
      <c r="AV102" s="62"/>
      <c r="AW102" s="1"/>
      <c r="AX102" s="1"/>
      <c r="AY102" s="1"/>
      <c r="AZ102" s="1"/>
      <c r="BA102" s="1"/>
      <c r="BB102" s="1"/>
      <c r="BC102" s="1"/>
      <c r="BD102" s="1"/>
      <c r="BE102" s="2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 t="s">
        <v>87</v>
      </c>
      <c r="B103" s="77">
        <v>7723101.0099999998</v>
      </c>
      <c r="C103" s="77">
        <v>1779456.9800000004</v>
      </c>
      <c r="D103" s="77">
        <v>4266421.2699999996</v>
      </c>
      <c r="E103" s="19">
        <v>4298392.3499999996</v>
      </c>
      <c r="F103" s="19">
        <v>9534529.0700000003</v>
      </c>
      <c r="G103" s="77">
        <v>8946036.4800000004</v>
      </c>
      <c r="H103" s="19">
        <v>588492.58999999985</v>
      </c>
      <c r="I103" s="21">
        <v>6.57824938804632E-2</v>
      </c>
      <c r="J103" s="1"/>
      <c r="K103" s="19">
        <v>9502557.9900000002</v>
      </c>
      <c r="L103" s="77">
        <v>8896982.1699999999</v>
      </c>
      <c r="M103" s="19">
        <v>605575.8200000003</v>
      </c>
      <c r="N103" s="21">
        <v>6.8065306688144256E-2</v>
      </c>
      <c r="O103" s="62"/>
      <c r="P103" s="62"/>
      <c r="Q103" s="69"/>
      <c r="R103" s="69"/>
      <c r="S103" s="69"/>
      <c r="T103" s="70"/>
      <c r="U103" s="70"/>
      <c r="V103" s="70"/>
      <c r="W103" s="70"/>
      <c r="X103" s="71"/>
      <c r="Y103" s="62"/>
      <c r="Z103" s="70"/>
      <c r="AA103" s="70"/>
      <c r="AB103" s="70"/>
      <c r="AC103" s="71"/>
      <c r="AD103" s="62"/>
      <c r="AE103" s="62"/>
      <c r="AF103" s="69"/>
      <c r="AG103" s="69"/>
      <c r="AH103" s="69"/>
      <c r="AI103" s="70"/>
      <c r="AJ103" s="70"/>
      <c r="AK103" s="70"/>
      <c r="AL103" s="70"/>
      <c r="AM103" s="71"/>
      <c r="AN103" s="62"/>
      <c r="AO103" s="70"/>
      <c r="AP103" s="70"/>
      <c r="AQ103" s="70"/>
      <c r="AR103" s="71"/>
      <c r="AS103" s="62"/>
      <c r="AT103" s="62"/>
      <c r="AU103" s="62"/>
      <c r="AV103" s="62"/>
      <c r="AW103" s="1"/>
      <c r="AX103" s="1"/>
      <c r="AY103" s="1"/>
      <c r="AZ103" s="1"/>
      <c r="BA103" s="1"/>
      <c r="BB103" s="1"/>
      <c r="BC103" s="1"/>
      <c r="BD103" s="1"/>
      <c r="BE103" s="2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 t="s">
        <v>88</v>
      </c>
      <c r="B104" s="77">
        <v>1261821.71</v>
      </c>
      <c r="C104" s="77">
        <v>272713.35000000009</v>
      </c>
      <c r="D104" s="77">
        <v>664064.75</v>
      </c>
      <c r="E104" s="19">
        <v>668953.68999999994</v>
      </c>
      <c r="F104" s="19">
        <v>1539424</v>
      </c>
      <c r="G104" s="77">
        <v>1528900.81</v>
      </c>
      <c r="H104" s="19">
        <v>10523.189999999944</v>
      </c>
      <c r="I104" s="21">
        <v>6.8828467688495376E-3</v>
      </c>
      <c r="J104" s="1"/>
      <c r="K104" s="19">
        <v>1534535.06</v>
      </c>
      <c r="L104" s="77">
        <v>1522821.9600000002</v>
      </c>
      <c r="M104" s="19">
        <v>11713.09999999986</v>
      </c>
      <c r="N104" s="21">
        <v>7.691706783634622E-3</v>
      </c>
      <c r="O104" s="62"/>
      <c r="P104" s="62"/>
      <c r="Q104" s="69"/>
      <c r="R104" s="69"/>
      <c r="S104" s="69"/>
      <c r="T104" s="70"/>
      <c r="U104" s="70"/>
      <c r="V104" s="70"/>
      <c r="W104" s="70"/>
      <c r="X104" s="71"/>
      <c r="Y104" s="62"/>
      <c r="Z104" s="70"/>
      <c r="AA104" s="70"/>
      <c r="AB104" s="70"/>
      <c r="AC104" s="71"/>
      <c r="AD104" s="62"/>
      <c r="AE104" s="62"/>
      <c r="AF104" s="69"/>
      <c r="AG104" s="69"/>
      <c r="AH104" s="69"/>
      <c r="AI104" s="70"/>
      <c r="AJ104" s="70"/>
      <c r="AK104" s="70"/>
      <c r="AL104" s="70"/>
      <c r="AM104" s="71"/>
      <c r="AN104" s="62"/>
      <c r="AO104" s="70"/>
      <c r="AP104" s="70"/>
      <c r="AQ104" s="70"/>
      <c r="AR104" s="71"/>
      <c r="AS104" s="62"/>
      <c r="AT104" s="62"/>
      <c r="AU104" s="62"/>
      <c r="AV104" s="62"/>
      <c r="AW104" s="1"/>
      <c r="AX104" s="1"/>
      <c r="AY104" s="1"/>
      <c r="AZ104" s="1"/>
      <c r="BA104" s="1"/>
      <c r="BB104" s="1"/>
      <c r="BC104" s="1"/>
      <c r="BD104" s="1"/>
      <c r="BE104" s="2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 t="s">
        <v>89</v>
      </c>
      <c r="B105" s="77">
        <v>675000.8</v>
      </c>
      <c r="C105" s="77">
        <v>237306.27000000014</v>
      </c>
      <c r="D105" s="77">
        <v>595345.31999999995</v>
      </c>
      <c r="E105" s="19">
        <v>599722.66</v>
      </c>
      <c r="F105" s="19">
        <v>916684.41000000027</v>
      </c>
      <c r="G105" s="77">
        <v>1218648.5900000001</v>
      </c>
      <c r="H105" s="19">
        <v>-301964.17999999982</v>
      </c>
      <c r="I105" s="21">
        <v>-0.24778609886218295</v>
      </c>
      <c r="J105" s="1"/>
      <c r="K105" s="19">
        <v>912307.07000000018</v>
      </c>
      <c r="L105" s="77">
        <v>1213970.6200000001</v>
      </c>
      <c r="M105" s="19">
        <v>-301663.54999999993</v>
      </c>
      <c r="N105" s="21">
        <v>-0.24849328725929121</v>
      </c>
      <c r="O105" s="62"/>
      <c r="P105" s="62"/>
      <c r="Q105" s="69"/>
      <c r="R105" s="69"/>
      <c r="S105" s="69"/>
      <c r="T105" s="70"/>
      <c r="U105" s="70"/>
      <c r="V105" s="70"/>
      <c r="W105" s="70"/>
      <c r="X105" s="71"/>
      <c r="Y105" s="62"/>
      <c r="Z105" s="70"/>
      <c r="AA105" s="70"/>
      <c r="AB105" s="70"/>
      <c r="AC105" s="71"/>
      <c r="AD105" s="62"/>
      <c r="AE105" s="62"/>
      <c r="AF105" s="69"/>
      <c r="AG105" s="69"/>
      <c r="AH105" s="69"/>
      <c r="AI105" s="70"/>
      <c r="AJ105" s="70"/>
      <c r="AK105" s="70"/>
      <c r="AL105" s="70"/>
      <c r="AM105" s="71"/>
      <c r="AN105" s="62"/>
      <c r="AO105" s="70"/>
      <c r="AP105" s="70"/>
      <c r="AQ105" s="70"/>
      <c r="AR105" s="71"/>
      <c r="AS105" s="62"/>
      <c r="AT105" s="62"/>
      <c r="AU105" s="62"/>
      <c r="AV105" s="62"/>
      <c r="AW105" s="1"/>
      <c r="AX105" s="1"/>
      <c r="AY105" s="1"/>
      <c r="AZ105" s="1"/>
      <c r="BA105" s="1"/>
      <c r="BB105" s="1"/>
      <c r="BC105" s="1"/>
      <c r="BD105" s="1"/>
      <c r="BE105" s="2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 t="s">
        <v>90</v>
      </c>
      <c r="B106" s="77">
        <v>2095183.51</v>
      </c>
      <c r="C106" s="77">
        <v>462706.43999999971</v>
      </c>
      <c r="D106" s="77">
        <v>1117820.17</v>
      </c>
      <c r="E106" s="19">
        <v>1126197.32</v>
      </c>
      <c r="F106" s="19">
        <v>2566267.0999999996</v>
      </c>
      <c r="G106" s="77">
        <v>2607998.3099999996</v>
      </c>
      <c r="H106" s="19">
        <v>-41731.209999999963</v>
      </c>
      <c r="I106" s="21">
        <v>-1.6001241197123317E-2</v>
      </c>
      <c r="J106" s="1"/>
      <c r="K106" s="19">
        <v>2557889.9499999997</v>
      </c>
      <c r="L106" s="77">
        <v>2601020.5299999998</v>
      </c>
      <c r="M106" s="19">
        <v>-43130.580000000075</v>
      </c>
      <c r="N106" s="21">
        <v>-1.6582175920003217E-2</v>
      </c>
      <c r="O106" s="62"/>
      <c r="P106" s="62"/>
      <c r="Q106" s="69"/>
      <c r="R106" s="69"/>
      <c r="S106" s="69"/>
      <c r="T106" s="70"/>
      <c r="U106" s="70"/>
      <c r="V106" s="70"/>
      <c r="W106" s="70"/>
      <c r="X106" s="71"/>
      <c r="Y106" s="62"/>
      <c r="Z106" s="70"/>
      <c r="AA106" s="70"/>
      <c r="AB106" s="70"/>
      <c r="AC106" s="71"/>
      <c r="AD106" s="62"/>
      <c r="AE106" s="62"/>
      <c r="AF106" s="69"/>
      <c r="AG106" s="69"/>
      <c r="AH106" s="69"/>
      <c r="AI106" s="70"/>
      <c r="AJ106" s="70"/>
      <c r="AK106" s="70"/>
      <c r="AL106" s="70"/>
      <c r="AM106" s="71"/>
      <c r="AN106" s="62"/>
      <c r="AO106" s="70"/>
      <c r="AP106" s="70"/>
      <c r="AQ106" s="70"/>
      <c r="AR106" s="71"/>
      <c r="AS106" s="62"/>
      <c r="AT106" s="62"/>
      <c r="AU106" s="62"/>
      <c r="AV106" s="62"/>
      <c r="AW106" s="1"/>
      <c r="AX106" s="1"/>
      <c r="AY106" s="1"/>
      <c r="AZ106" s="1"/>
      <c r="BA106" s="1"/>
      <c r="BB106" s="1"/>
      <c r="BC106" s="1"/>
      <c r="BD106" s="1"/>
      <c r="BE106" s="2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 t="s">
        <v>91</v>
      </c>
      <c r="B107" s="77">
        <v>4517274.8599999994</v>
      </c>
      <c r="C107" s="77">
        <v>968327.37000000011</v>
      </c>
      <c r="D107" s="77">
        <v>2436778</v>
      </c>
      <c r="E107" s="19">
        <v>2455011.5499999998</v>
      </c>
      <c r="F107" s="19">
        <v>5503835.7799999993</v>
      </c>
      <c r="G107" s="77">
        <v>5466130.79</v>
      </c>
      <c r="H107" s="19">
        <v>37704.989999999292</v>
      </c>
      <c r="I107" s="21">
        <v>6.8979304463365754E-3</v>
      </c>
      <c r="J107" s="1"/>
      <c r="K107" s="19">
        <v>5485602.2299999995</v>
      </c>
      <c r="L107" s="77">
        <v>5449901.8799999999</v>
      </c>
      <c r="M107" s="19">
        <v>35700.349999999627</v>
      </c>
      <c r="N107" s="21">
        <v>6.550640871354485E-3</v>
      </c>
      <c r="O107" s="62"/>
      <c r="P107" s="62"/>
      <c r="Q107" s="69"/>
      <c r="R107" s="69"/>
      <c r="S107" s="69"/>
      <c r="T107" s="70"/>
      <c r="U107" s="70"/>
      <c r="V107" s="70"/>
      <c r="W107" s="70"/>
      <c r="X107" s="71"/>
      <c r="Y107" s="62"/>
      <c r="Z107" s="70"/>
      <c r="AA107" s="70"/>
      <c r="AB107" s="70"/>
      <c r="AC107" s="71"/>
      <c r="AD107" s="62"/>
      <c r="AE107" s="62"/>
      <c r="AF107" s="69"/>
      <c r="AG107" s="69"/>
      <c r="AH107" s="69"/>
      <c r="AI107" s="70"/>
      <c r="AJ107" s="70"/>
      <c r="AK107" s="70"/>
      <c r="AL107" s="70"/>
      <c r="AM107" s="71"/>
      <c r="AN107" s="62"/>
      <c r="AO107" s="70"/>
      <c r="AP107" s="70"/>
      <c r="AQ107" s="70"/>
      <c r="AR107" s="71"/>
      <c r="AS107" s="62"/>
      <c r="AT107" s="62"/>
      <c r="AU107" s="62"/>
      <c r="AV107" s="62"/>
      <c r="AW107" s="1"/>
      <c r="AX107" s="1"/>
      <c r="AY107" s="1"/>
      <c r="AZ107" s="1"/>
      <c r="BA107" s="1"/>
      <c r="BB107" s="1"/>
      <c r="BC107" s="1"/>
      <c r="BD107" s="1"/>
      <c r="BE107" s="2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 t="s">
        <v>92</v>
      </c>
      <c r="B108" s="77">
        <v>129179252.41</v>
      </c>
      <c r="C108" s="77">
        <v>28814404.76000002</v>
      </c>
      <c r="D108" s="77">
        <v>69740355.329999998</v>
      </c>
      <c r="E108" s="19">
        <v>70268890.049999997</v>
      </c>
      <c r="F108" s="19">
        <v>158522191.89000002</v>
      </c>
      <c r="G108" s="77">
        <v>142586176.22</v>
      </c>
      <c r="H108" s="19">
        <v>15936015.670000017</v>
      </c>
      <c r="I108" s="21">
        <v>0.11176410008647619</v>
      </c>
      <c r="J108" s="1"/>
      <c r="K108" s="19">
        <v>157993657.17000002</v>
      </c>
      <c r="L108" s="77">
        <v>141722338.03</v>
      </c>
      <c r="M108" s="19">
        <v>16271319.140000015</v>
      </c>
      <c r="N108" s="21">
        <v>0.11481125252503022</v>
      </c>
      <c r="O108" s="62"/>
      <c r="P108" s="62"/>
      <c r="Q108" s="69"/>
      <c r="R108" s="69"/>
      <c r="S108" s="69"/>
      <c r="T108" s="70"/>
      <c r="U108" s="70"/>
      <c r="V108" s="70"/>
      <c r="W108" s="70"/>
      <c r="X108" s="71"/>
      <c r="Y108" s="62"/>
      <c r="Z108" s="70"/>
      <c r="AA108" s="70"/>
      <c r="AB108" s="70"/>
      <c r="AC108" s="71"/>
      <c r="AD108" s="62"/>
      <c r="AE108" s="62"/>
      <c r="AF108" s="69"/>
      <c r="AG108" s="69"/>
      <c r="AH108" s="69"/>
      <c r="AI108" s="70"/>
      <c r="AJ108" s="70"/>
      <c r="AK108" s="70"/>
      <c r="AL108" s="70"/>
      <c r="AM108" s="71"/>
      <c r="AN108" s="62"/>
      <c r="AO108" s="70"/>
      <c r="AP108" s="70"/>
      <c r="AQ108" s="70"/>
      <c r="AR108" s="71"/>
      <c r="AS108" s="62"/>
      <c r="AT108" s="62"/>
      <c r="AU108" s="62"/>
      <c r="AV108" s="62"/>
      <c r="AW108" s="1"/>
      <c r="AX108" s="1"/>
      <c r="AY108" s="1"/>
      <c r="AZ108" s="1"/>
      <c r="BA108" s="1"/>
      <c r="BB108" s="1"/>
      <c r="BC108" s="1"/>
      <c r="BD108" s="1"/>
      <c r="BE108" s="2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 t="s">
        <v>93</v>
      </c>
      <c r="B109" s="77">
        <v>4854791.33</v>
      </c>
      <c r="C109" s="77">
        <v>991595.02000000048</v>
      </c>
      <c r="D109" s="77">
        <v>2505021.71</v>
      </c>
      <c r="E109" s="19">
        <v>2520228.25</v>
      </c>
      <c r="F109" s="19">
        <v>5861592.8900000006</v>
      </c>
      <c r="G109" s="77">
        <v>5076678.5299999993</v>
      </c>
      <c r="H109" s="19">
        <v>784914.36000000127</v>
      </c>
      <c r="I109" s="21">
        <v>0.15461179102865152</v>
      </c>
      <c r="J109" s="1"/>
      <c r="K109" s="19">
        <v>5846386.3500000006</v>
      </c>
      <c r="L109" s="77">
        <v>5053124.47</v>
      </c>
      <c r="M109" s="19">
        <v>793261.88000000082</v>
      </c>
      <c r="N109" s="21">
        <v>0.15698443303930754</v>
      </c>
      <c r="O109" s="62"/>
      <c r="P109" s="62"/>
      <c r="Q109" s="69"/>
      <c r="R109" s="69"/>
      <c r="S109" s="69"/>
      <c r="T109" s="70"/>
      <c r="U109" s="70"/>
      <c r="V109" s="70"/>
      <c r="W109" s="70"/>
      <c r="X109" s="71"/>
      <c r="Y109" s="62"/>
      <c r="Z109" s="70"/>
      <c r="AA109" s="70"/>
      <c r="AB109" s="70"/>
      <c r="AC109" s="71"/>
      <c r="AD109" s="62"/>
      <c r="AE109" s="62"/>
      <c r="AF109" s="69"/>
      <c r="AG109" s="69"/>
      <c r="AH109" s="69"/>
      <c r="AI109" s="70"/>
      <c r="AJ109" s="70"/>
      <c r="AK109" s="70"/>
      <c r="AL109" s="70"/>
      <c r="AM109" s="71"/>
      <c r="AN109" s="62"/>
      <c r="AO109" s="70"/>
      <c r="AP109" s="70"/>
      <c r="AQ109" s="70"/>
      <c r="AR109" s="71"/>
      <c r="AS109" s="62"/>
      <c r="AT109" s="62"/>
      <c r="AU109" s="62"/>
      <c r="AV109" s="62"/>
      <c r="AW109" s="1"/>
      <c r="AX109" s="1"/>
      <c r="AY109" s="1"/>
      <c r="AZ109" s="1"/>
      <c r="BA109" s="1"/>
      <c r="BB109" s="1"/>
      <c r="BC109" s="1"/>
      <c r="BD109" s="1"/>
      <c r="BE109" s="2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 t="s">
        <v>94</v>
      </c>
      <c r="B110" s="77">
        <v>1738065.48</v>
      </c>
      <c r="C110" s="77">
        <v>375265</v>
      </c>
      <c r="D110" s="77">
        <v>916855.74</v>
      </c>
      <c r="E110" s="19">
        <v>924052.24</v>
      </c>
      <c r="F110" s="19">
        <v>2120526.98</v>
      </c>
      <c r="G110" s="77">
        <v>2247784.35</v>
      </c>
      <c r="H110" s="19">
        <v>-127257.37000000011</v>
      </c>
      <c r="I110" s="21">
        <v>-5.6614581376545403E-2</v>
      </c>
      <c r="J110" s="1"/>
      <c r="K110" s="19">
        <v>2113330.48</v>
      </c>
      <c r="L110" s="77">
        <v>2243674.5100000002</v>
      </c>
      <c r="M110" s="19">
        <v>-130344.03000000026</v>
      </c>
      <c r="N110" s="21">
        <v>-5.8094001344250357E-2</v>
      </c>
      <c r="O110" s="62"/>
      <c r="P110" s="62"/>
      <c r="Q110" s="69"/>
      <c r="R110" s="69"/>
      <c r="S110" s="69"/>
      <c r="T110" s="70"/>
      <c r="U110" s="70"/>
      <c r="V110" s="70"/>
      <c r="W110" s="70"/>
      <c r="X110" s="71"/>
      <c r="Y110" s="62"/>
      <c r="Z110" s="70"/>
      <c r="AA110" s="70"/>
      <c r="AB110" s="70"/>
      <c r="AC110" s="71"/>
      <c r="AD110" s="62"/>
      <c r="AE110" s="62"/>
      <c r="AF110" s="69"/>
      <c r="AG110" s="69"/>
      <c r="AH110" s="69"/>
      <c r="AI110" s="70"/>
      <c r="AJ110" s="70"/>
      <c r="AK110" s="70"/>
      <c r="AL110" s="70"/>
      <c r="AM110" s="71"/>
      <c r="AN110" s="62"/>
      <c r="AO110" s="70"/>
      <c r="AP110" s="70"/>
      <c r="AQ110" s="70"/>
      <c r="AR110" s="71"/>
      <c r="AS110" s="62"/>
      <c r="AT110" s="62"/>
      <c r="AU110" s="62"/>
      <c r="AV110" s="62"/>
      <c r="AW110" s="1"/>
      <c r="AX110" s="1"/>
      <c r="AY110" s="1"/>
      <c r="AZ110" s="1"/>
      <c r="BA110" s="1"/>
      <c r="BB110" s="1"/>
      <c r="BC110" s="1"/>
      <c r="BD110" s="1"/>
      <c r="BE110" s="2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 t="s">
        <v>95</v>
      </c>
      <c r="B111" s="77">
        <v>4130535.25</v>
      </c>
      <c r="C111" s="77">
        <v>953862.90000000037</v>
      </c>
      <c r="D111" s="77">
        <v>2305338.19</v>
      </c>
      <c r="E111" s="19">
        <v>2323390.4500000002</v>
      </c>
      <c r="F111" s="19">
        <v>5102450.41</v>
      </c>
      <c r="G111" s="77">
        <v>4898467.9099999992</v>
      </c>
      <c r="H111" s="19">
        <v>203982.50000000093</v>
      </c>
      <c r="I111" s="21">
        <v>4.1642101928151876E-2</v>
      </c>
      <c r="J111" s="1"/>
      <c r="K111" s="19">
        <v>5084398.1500000004</v>
      </c>
      <c r="L111" s="77">
        <v>4871691.2799999993</v>
      </c>
      <c r="M111" s="19">
        <v>212706.87000000104</v>
      </c>
      <c r="N111" s="21">
        <v>4.36618122484973E-2</v>
      </c>
      <c r="O111" s="62"/>
      <c r="P111" s="62"/>
      <c r="Q111" s="69"/>
      <c r="R111" s="69"/>
      <c r="S111" s="69"/>
      <c r="T111" s="70"/>
      <c r="U111" s="70"/>
      <c r="V111" s="70"/>
      <c r="W111" s="70"/>
      <c r="X111" s="71"/>
      <c r="Y111" s="62"/>
      <c r="Z111" s="70"/>
      <c r="AA111" s="70"/>
      <c r="AB111" s="70"/>
      <c r="AC111" s="71"/>
      <c r="AD111" s="62"/>
      <c r="AE111" s="62"/>
      <c r="AF111" s="69"/>
      <c r="AG111" s="69"/>
      <c r="AH111" s="69"/>
      <c r="AI111" s="70"/>
      <c r="AJ111" s="70"/>
      <c r="AK111" s="70"/>
      <c r="AL111" s="70"/>
      <c r="AM111" s="71"/>
      <c r="AN111" s="62"/>
      <c r="AO111" s="70"/>
      <c r="AP111" s="70"/>
      <c r="AQ111" s="70"/>
      <c r="AR111" s="71"/>
      <c r="AS111" s="62"/>
      <c r="AT111" s="62"/>
      <c r="AU111" s="62"/>
      <c r="AV111" s="62"/>
      <c r="AW111" s="1"/>
      <c r="AX111" s="1"/>
      <c r="AY111" s="1"/>
      <c r="AZ111" s="1"/>
      <c r="BA111" s="1"/>
      <c r="BB111" s="1"/>
      <c r="BC111" s="1"/>
      <c r="BD111" s="1"/>
      <c r="BE111" s="2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 t="s">
        <v>96</v>
      </c>
      <c r="B112" s="77">
        <v>10308143.24</v>
      </c>
      <c r="C112" s="77">
        <v>2224498.9299999978</v>
      </c>
      <c r="D112" s="77">
        <v>5470121.2300000004</v>
      </c>
      <c r="E112" s="19">
        <v>5508731.9900000002</v>
      </c>
      <c r="F112" s="19">
        <v>12571252.929999998</v>
      </c>
      <c r="G112" s="77">
        <v>11639709.84</v>
      </c>
      <c r="H112" s="19">
        <v>931543.08999999799</v>
      </c>
      <c r="I112" s="21">
        <v>8.0031470097196022E-2</v>
      </c>
      <c r="J112" s="1"/>
      <c r="K112" s="19">
        <v>12532642.169999998</v>
      </c>
      <c r="L112" s="77">
        <v>11552690.91</v>
      </c>
      <c r="M112" s="19">
        <v>979951.25999999791</v>
      </c>
      <c r="N112" s="21">
        <v>8.4824502588548789E-2</v>
      </c>
      <c r="O112" s="62"/>
      <c r="P112" s="62"/>
      <c r="Q112" s="69"/>
      <c r="R112" s="69"/>
      <c r="S112" s="69"/>
      <c r="T112" s="70"/>
      <c r="U112" s="70"/>
      <c r="V112" s="70"/>
      <c r="W112" s="70"/>
      <c r="X112" s="71"/>
      <c r="Y112" s="62"/>
      <c r="Z112" s="70"/>
      <c r="AA112" s="70"/>
      <c r="AB112" s="70"/>
      <c r="AC112" s="71"/>
      <c r="AD112" s="62"/>
      <c r="AE112" s="62"/>
      <c r="AF112" s="69"/>
      <c r="AG112" s="69"/>
      <c r="AH112" s="69"/>
      <c r="AI112" s="70"/>
      <c r="AJ112" s="70"/>
      <c r="AK112" s="70"/>
      <c r="AL112" s="70"/>
      <c r="AM112" s="71"/>
      <c r="AN112" s="62"/>
      <c r="AO112" s="70"/>
      <c r="AP112" s="70"/>
      <c r="AQ112" s="70"/>
      <c r="AR112" s="71"/>
      <c r="AS112" s="62"/>
      <c r="AT112" s="62"/>
      <c r="AU112" s="62"/>
      <c r="AV112" s="62"/>
      <c r="AW112" s="1"/>
      <c r="AX112" s="1"/>
      <c r="AY112" s="1"/>
      <c r="AZ112" s="1"/>
      <c r="BA112" s="1"/>
      <c r="BB112" s="1"/>
      <c r="BC112" s="1"/>
      <c r="BD112" s="1"/>
      <c r="BE112" s="2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 t="s">
        <v>97</v>
      </c>
      <c r="B113" s="77">
        <v>5624372.4499999993</v>
      </c>
      <c r="C113" s="77">
        <v>1224407.7400000012</v>
      </c>
      <c r="D113" s="77">
        <v>3043887.33</v>
      </c>
      <c r="E113" s="19">
        <v>3066216.49</v>
      </c>
      <c r="F113" s="19">
        <v>6871109.3500000006</v>
      </c>
      <c r="G113" s="77">
        <v>6404586.5500000007</v>
      </c>
      <c r="H113" s="19">
        <v>466522.79999999981</v>
      </c>
      <c r="I113" s="21">
        <v>7.2841985404975107E-2</v>
      </c>
      <c r="J113" s="1"/>
      <c r="K113" s="19">
        <v>6848780.1900000004</v>
      </c>
      <c r="L113" s="77">
        <v>6372321.75</v>
      </c>
      <c r="M113" s="19">
        <v>476458.44000000041</v>
      </c>
      <c r="N113" s="21">
        <v>7.4769991016225834E-2</v>
      </c>
      <c r="O113" s="62"/>
      <c r="P113" s="62"/>
      <c r="Q113" s="69"/>
      <c r="R113" s="69"/>
      <c r="S113" s="69"/>
      <c r="T113" s="70"/>
      <c r="U113" s="70"/>
      <c r="V113" s="70"/>
      <c r="W113" s="70"/>
      <c r="X113" s="71"/>
      <c r="Y113" s="62"/>
      <c r="Z113" s="70"/>
      <c r="AA113" s="70"/>
      <c r="AB113" s="70"/>
      <c r="AC113" s="71"/>
      <c r="AD113" s="62"/>
      <c r="AE113" s="62"/>
      <c r="AF113" s="69"/>
      <c r="AG113" s="69"/>
      <c r="AH113" s="69"/>
      <c r="AI113" s="70"/>
      <c r="AJ113" s="70"/>
      <c r="AK113" s="70"/>
      <c r="AL113" s="70"/>
      <c r="AM113" s="71"/>
      <c r="AN113" s="62"/>
      <c r="AO113" s="70"/>
      <c r="AP113" s="70"/>
      <c r="AQ113" s="70"/>
      <c r="AR113" s="71"/>
      <c r="AS113" s="62"/>
      <c r="AT113" s="62"/>
      <c r="AU113" s="62"/>
      <c r="AV113" s="62"/>
      <c r="AW113" s="1"/>
      <c r="AX113" s="1"/>
      <c r="AY113" s="1"/>
      <c r="AZ113" s="1"/>
      <c r="BA113" s="1"/>
      <c r="BB113" s="1"/>
      <c r="BC113" s="1"/>
      <c r="BD113" s="1"/>
      <c r="BE113" s="2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 t="s">
        <v>98</v>
      </c>
      <c r="B114" s="77">
        <v>1692831.9</v>
      </c>
      <c r="C114" s="77">
        <v>358756.20000000019</v>
      </c>
      <c r="D114" s="77">
        <v>893047.19</v>
      </c>
      <c r="E114" s="19">
        <v>899647.13</v>
      </c>
      <c r="F114" s="19">
        <v>2058188.04</v>
      </c>
      <c r="G114" s="77">
        <v>2030811.4799999997</v>
      </c>
      <c r="H114" s="19">
        <v>27376.560000000289</v>
      </c>
      <c r="I114" s="21">
        <v>1.3480601360398303E-2</v>
      </c>
      <c r="J114" s="1"/>
      <c r="K114" s="19">
        <v>2051588.1</v>
      </c>
      <c r="L114" s="77">
        <v>2022539.4</v>
      </c>
      <c r="M114" s="19">
        <v>29048.700000000186</v>
      </c>
      <c r="N114" s="21">
        <v>1.4362489057073491E-2</v>
      </c>
      <c r="O114" s="62"/>
      <c r="P114" s="62"/>
      <c r="Q114" s="69"/>
      <c r="R114" s="69"/>
      <c r="S114" s="69"/>
      <c r="T114" s="70"/>
      <c r="U114" s="70"/>
      <c r="V114" s="70"/>
      <c r="W114" s="70"/>
      <c r="X114" s="71"/>
      <c r="Y114" s="62"/>
      <c r="Z114" s="70"/>
      <c r="AA114" s="70"/>
      <c r="AB114" s="70"/>
      <c r="AC114" s="71"/>
      <c r="AD114" s="62"/>
      <c r="AE114" s="62"/>
      <c r="AF114" s="69"/>
      <c r="AG114" s="69"/>
      <c r="AH114" s="69"/>
      <c r="AI114" s="70"/>
      <c r="AJ114" s="70"/>
      <c r="AK114" s="70"/>
      <c r="AL114" s="70"/>
      <c r="AM114" s="71"/>
      <c r="AN114" s="62"/>
      <c r="AO114" s="70"/>
      <c r="AP114" s="70"/>
      <c r="AQ114" s="70"/>
      <c r="AR114" s="71"/>
      <c r="AS114" s="62"/>
      <c r="AT114" s="62"/>
      <c r="AU114" s="62"/>
      <c r="AV114" s="62"/>
      <c r="AW114" s="1"/>
      <c r="AX114" s="1"/>
      <c r="AY114" s="1"/>
      <c r="AZ114" s="1"/>
      <c r="BA114" s="1"/>
      <c r="BB114" s="1"/>
      <c r="BC114" s="1"/>
      <c r="BD114" s="1"/>
      <c r="BE114" s="2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 t="s">
        <v>99</v>
      </c>
      <c r="B115" s="77">
        <v>3938699.8600000003</v>
      </c>
      <c r="C115" s="77">
        <v>826137.9299999997</v>
      </c>
      <c r="D115" s="77">
        <v>2098279.66</v>
      </c>
      <c r="E115" s="19">
        <v>2113868.14</v>
      </c>
      <c r="F115" s="19">
        <v>4780426.2699999996</v>
      </c>
      <c r="G115" s="77">
        <v>4607715.9499999993</v>
      </c>
      <c r="H115" s="19">
        <v>172710.3200000003</v>
      </c>
      <c r="I115" s="21">
        <v>3.7482848742010688E-2</v>
      </c>
      <c r="J115" s="1"/>
      <c r="K115" s="19">
        <v>4764837.79</v>
      </c>
      <c r="L115" s="77">
        <v>4588021.7699999996</v>
      </c>
      <c r="M115" s="19">
        <v>176816.02000000048</v>
      </c>
      <c r="N115" s="21">
        <v>3.8538618355335341E-2</v>
      </c>
      <c r="O115" s="62"/>
      <c r="P115" s="62"/>
      <c r="Q115" s="69"/>
      <c r="R115" s="69"/>
      <c r="S115" s="69"/>
      <c r="T115" s="70"/>
      <c r="U115" s="70"/>
      <c r="V115" s="70"/>
      <c r="W115" s="70"/>
      <c r="X115" s="71"/>
      <c r="Y115" s="62"/>
      <c r="Z115" s="70"/>
      <c r="AA115" s="70"/>
      <c r="AB115" s="70"/>
      <c r="AC115" s="71"/>
      <c r="AD115" s="62"/>
      <c r="AE115" s="62"/>
      <c r="AF115" s="69"/>
      <c r="AG115" s="69"/>
      <c r="AH115" s="69"/>
      <c r="AI115" s="70"/>
      <c r="AJ115" s="70"/>
      <c r="AK115" s="70"/>
      <c r="AL115" s="70"/>
      <c r="AM115" s="71"/>
      <c r="AN115" s="62"/>
      <c r="AO115" s="70"/>
      <c r="AP115" s="70"/>
      <c r="AQ115" s="70"/>
      <c r="AR115" s="71"/>
      <c r="AS115" s="62"/>
      <c r="AT115" s="62"/>
      <c r="AU115" s="62"/>
      <c r="AV115" s="62"/>
      <c r="AW115" s="1"/>
      <c r="AX115" s="1"/>
      <c r="AY115" s="1"/>
      <c r="AZ115" s="1"/>
      <c r="BA115" s="1"/>
      <c r="BB115" s="1"/>
      <c r="BC115" s="1"/>
      <c r="BD115" s="1"/>
      <c r="BE115" s="2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 t="s">
        <v>100</v>
      </c>
      <c r="B116" s="77">
        <v>53330717.189999998</v>
      </c>
      <c r="C116" s="77">
        <v>11822291.089999996</v>
      </c>
      <c r="D116" s="77">
        <v>28706892.34</v>
      </c>
      <c r="E116" s="19">
        <v>28936690.66</v>
      </c>
      <c r="F116" s="19">
        <v>65382806.599999994</v>
      </c>
      <c r="G116" s="77">
        <v>61969263.130000003</v>
      </c>
      <c r="H116" s="19">
        <v>3413543.4699999914</v>
      </c>
      <c r="I116" s="21">
        <v>5.5084461192301371E-2</v>
      </c>
      <c r="J116" s="1"/>
      <c r="K116" s="19">
        <v>65153008.279999994</v>
      </c>
      <c r="L116" s="77">
        <v>61439476.060000002</v>
      </c>
      <c r="M116" s="19">
        <v>3713532.2199999914</v>
      </c>
      <c r="N116" s="21">
        <v>6.0442120573643399E-2</v>
      </c>
      <c r="O116" s="62"/>
      <c r="P116" s="62"/>
      <c r="Q116" s="69"/>
      <c r="R116" s="69"/>
      <c r="S116" s="69"/>
      <c r="T116" s="70"/>
      <c r="U116" s="70"/>
      <c r="V116" s="70"/>
      <c r="W116" s="70"/>
      <c r="X116" s="71"/>
      <c r="Y116" s="62"/>
      <c r="Z116" s="70"/>
      <c r="AA116" s="70"/>
      <c r="AB116" s="70"/>
      <c r="AC116" s="71"/>
      <c r="AD116" s="62"/>
      <c r="AE116" s="62"/>
      <c r="AF116" s="69"/>
      <c r="AG116" s="69"/>
      <c r="AH116" s="69"/>
      <c r="AI116" s="70"/>
      <c r="AJ116" s="70"/>
      <c r="AK116" s="70"/>
      <c r="AL116" s="70"/>
      <c r="AM116" s="71"/>
      <c r="AN116" s="62"/>
      <c r="AO116" s="70"/>
      <c r="AP116" s="70"/>
      <c r="AQ116" s="70"/>
      <c r="AR116" s="71"/>
      <c r="AS116" s="62"/>
      <c r="AT116" s="62"/>
      <c r="AU116" s="62"/>
      <c r="AV116" s="62"/>
      <c r="AW116" s="1"/>
      <c r="AX116" s="1"/>
      <c r="AY116" s="1"/>
      <c r="AZ116" s="1"/>
      <c r="BA116" s="1"/>
      <c r="BB116" s="1"/>
      <c r="BC116" s="1"/>
      <c r="BD116" s="1"/>
      <c r="BE116" s="2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 t="s">
        <v>101</v>
      </c>
      <c r="B117" s="77">
        <v>1503304.56</v>
      </c>
      <c r="C117" s="77">
        <v>323077.85999999987</v>
      </c>
      <c r="D117" s="77">
        <v>812658.56</v>
      </c>
      <c r="E117" s="19">
        <v>818638.65</v>
      </c>
      <c r="F117" s="19">
        <v>1832362.5099999998</v>
      </c>
      <c r="G117" s="77">
        <v>1909724.5399999996</v>
      </c>
      <c r="H117" s="19">
        <v>-77362.029999999795</v>
      </c>
      <c r="I117" s="21">
        <v>-4.0509522907424045E-2</v>
      </c>
      <c r="J117" s="1"/>
      <c r="K117" s="19">
        <v>1826382.42</v>
      </c>
      <c r="L117" s="77">
        <v>1902277.6099999999</v>
      </c>
      <c r="M117" s="19">
        <v>-75895.189999999944</v>
      </c>
      <c r="N117" s="21">
        <v>-3.9897010615606132E-2</v>
      </c>
      <c r="O117" s="62"/>
      <c r="P117" s="62"/>
      <c r="Q117" s="69"/>
      <c r="R117" s="69"/>
      <c r="S117" s="69"/>
      <c r="T117" s="70"/>
      <c r="U117" s="70"/>
      <c r="V117" s="70"/>
      <c r="W117" s="70"/>
      <c r="X117" s="71"/>
      <c r="Y117" s="62"/>
      <c r="Z117" s="70"/>
      <c r="AA117" s="70"/>
      <c r="AB117" s="70"/>
      <c r="AC117" s="71"/>
      <c r="AD117" s="62"/>
      <c r="AE117" s="62"/>
      <c r="AF117" s="69"/>
      <c r="AG117" s="69"/>
      <c r="AH117" s="69"/>
      <c r="AI117" s="70"/>
      <c r="AJ117" s="70"/>
      <c r="AK117" s="70"/>
      <c r="AL117" s="70"/>
      <c r="AM117" s="71"/>
      <c r="AN117" s="62"/>
      <c r="AO117" s="70"/>
      <c r="AP117" s="70"/>
      <c r="AQ117" s="70"/>
      <c r="AR117" s="71"/>
      <c r="AS117" s="62"/>
      <c r="AT117" s="62"/>
      <c r="AU117" s="62"/>
      <c r="AV117" s="62"/>
      <c r="AW117" s="1"/>
      <c r="AX117" s="1"/>
      <c r="AY117" s="1"/>
      <c r="AZ117" s="1"/>
      <c r="BA117" s="1"/>
      <c r="BB117" s="1"/>
      <c r="BC117" s="1"/>
      <c r="BD117" s="1"/>
      <c r="BE117" s="2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 t="s">
        <v>102</v>
      </c>
      <c r="B118" s="77">
        <v>1181909.74</v>
      </c>
      <c r="C118" s="77">
        <v>259354.82000000007</v>
      </c>
      <c r="D118" s="77">
        <v>599681.27</v>
      </c>
      <c r="E118" s="19">
        <v>604085.22</v>
      </c>
      <c r="F118" s="19">
        <v>1445668.51</v>
      </c>
      <c r="G118" s="77">
        <v>1299735.68</v>
      </c>
      <c r="H118" s="19">
        <v>145932.83000000007</v>
      </c>
      <c r="I118" s="21">
        <v>0.11227885195857668</v>
      </c>
      <c r="J118" s="1"/>
      <c r="K118" s="19">
        <v>1441264.56</v>
      </c>
      <c r="L118" s="77">
        <v>1294436.5</v>
      </c>
      <c r="M118" s="19">
        <v>146828.06000000006</v>
      </c>
      <c r="N118" s="21">
        <v>0.11343009873408239</v>
      </c>
      <c r="O118" s="62"/>
      <c r="P118" s="62"/>
      <c r="Q118" s="69"/>
      <c r="R118" s="69"/>
      <c r="S118" s="69"/>
      <c r="T118" s="70"/>
      <c r="U118" s="70"/>
      <c r="V118" s="70"/>
      <c r="W118" s="70"/>
      <c r="X118" s="71"/>
      <c r="Y118" s="62"/>
      <c r="Z118" s="70"/>
      <c r="AA118" s="70"/>
      <c r="AB118" s="70"/>
      <c r="AC118" s="71"/>
      <c r="AD118" s="62"/>
      <c r="AE118" s="62"/>
      <c r="AF118" s="69"/>
      <c r="AG118" s="69"/>
      <c r="AH118" s="69"/>
      <c r="AI118" s="70"/>
      <c r="AJ118" s="70"/>
      <c r="AK118" s="70"/>
      <c r="AL118" s="70"/>
      <c r="AM118" s="71"/>
      <c r="AN118" s="62"/>
      <c r="AO118" s="70"/>
      <c r="AP118" s="70"/>
      <c r="AQ118" s="70"/>
      <c r="AR118" s="71"/>
      <c r="AS118" s="62"/>
      <c r="AT118" s="62"/>
      <c r="AU118" s="62"/>
      <c r="AV118" s="62"/>
      <c r="AW118" s="1"/>
      <c r="AX118" s="1"/>
      <c r="AY118" s="1"/>
      <c r="AZ118" s="1"/>
      <c r="BA118" s="1"/>
      <c r="BB118" s="1"/>
      <c r="BC118" s="1"/>
      <c r="BD118" s="1"/>
      <c r="BE118" s="2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6" t="s">
        <v>103</v>
      </c>
      <c r="B119" s="77" t="s">
        <v>128</v>
      </c>
      <c r="C119" s="77" t="s">
        <v>123</v>
      </c>
      <c r="D119" s="77" t="s">
        <v>123</v>
      </c>
      <c r="E119" s="19"/>
      <c r="F119" s="19" t="s">
        <v>123</v>
      </c>
      <c r="G119" s="77" t="s">
        <v>123</v>
      </c>
      <c r="H119" s="19" t="s">
        <v>128</v>
      </c>
      <c r="I119" s="21"/>
      <c r="J119" s="1"/>
      <c r="K119" s="19" t="s">
        <v>123</v>
      </c>
      <c r="L119" s="77" t="s">
        <v>123</v>
      </c>
      <c r="M119" s="19" t="s">
        <v>128</v>
      </c>
      <c r="N119" s="21"/>
      <c r="O119" s="62"/>
      <c r="P119" s="62"/>
      <c r="Q119" s="70"/>
      <c r="R119" s="70"/>
      <c r="S119" s="70"/>
      <c r="T119" s="70"/>
      <c r="U119" s="70"/>
      <c r="V119" s="70"/>
      <c r="W119" s="70"/>
      <c r="X119" s="71"/>
      <c r="Y119" s="62"/>
      <c r="Z119" s="70"/>
      <c r="AA119" s="70"/>
      <c r="AB119" s="70"/>
      <c r="AC119" s="71"/>
      <c r="AD119" s="62"/>
      <c r="AE119" s="62"/>
      <c r="AF119" s="70"/>
      <c r="AG119" s="70"/>
      <c r="AH119" s="70"/>
      <c r="AI119" s="70"/>
      <c r="AJ119" s="70"/>
      <c r="AK119" s="70"/>
      <c r="AL119" s="70"/>
      <c r="AM119" s="71"/>
      <c r="AN119" s="62"/>
      <c r="AO119" s="70"/>
      <c r="AP119" s="70"/>
      <c r="AQ119" s="70"/>
      <c r="AR119" s="71"/>
      <c r="AS119" s="62"/>
      <c r="AT119" s="62"/>
      <c r="AU119" s="62"/>
      <c r="AV119" s="62"/>
      <c r="AW119" s="1"/>
      <c r="AX119" s="1"/>
      <c r="AY119" s="1"/>
      <c r="AZ119" s="1"/>
      <c r="BA119" s="1"/>
      <c r="BB119" s="1"/>
      <c r="BC119" s="1"/>
      <c r="BD119" s="1"/>
      <c r="BE119" s="2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 t="s">
        <v>104</v>
      </c>
      <c r="B120" s="77">
        <v>270989.36</v>
      </c>
      <c r="C120" s="77">
        <v>56181.73000000004</v>
      </c>
      <c r="D120" s="77">
        <v>151913.99</v>
      </c>
      <c r="E120" s="19">
        <v>153021.51999999999</v>
      </c>
      <c r="F120" s="19">
        <v>328278.62</v>
      </c>
      <c r="G120" s="77">
        <v>301677.72000000003</v>
      </c>
      <c r="H120" s="19">
        <v>26600.899999999965</v>
      </c>
      <c r="I120" s="21">
        <v>8.8176548138854782E-2</v>
      </c>
      <c r="J120" s="1"/>
      <c r="K120" s="19">
        <v>327171.09000000003</v>
      </c>
      <c r="L120" s="77">
        <v>298904.29000000004</v>
      </c>
      <c r="M120" s="19">
        <v>28266.799999999988</v>
      </c>
      <c r="N120" s="21">
        <v>9.4568063911026456E-2</v>
      </c>
      <c r="O120" s="62"/>
      <c r="P120" s="62"/>
      <c r="Q120" s="69"/>
      <c r="R120" s="69"/>
      <c r="S120" s="69"/>
      <c r="T120" s="70"/>
      <c r="U120" s="70"/>
      <c r="V120" s="70"/>
      <c r="W120" s="70"/>
      <c r="X120" s="71"/>
      <c r="Y120" s="62"/>
      <c r="Z120" s="70"/>
      <c r="AA120" s="70"/>
      <c r="AB120" s="70"/>
      <c r="AC120" s="71"/>
      <c r="AD120" s="62"/>
      <c r="AE120" s="62"/>
      <c r="AF120" s="69"/>
      <c r="AG120" s="69"/>
      <c r="AH120" s="69"/>
      <c r="AI120" s="70"/>
      <c r="AJ120" s="70"/>
      <c r="AK120" s="70"/>
      <c r="AL120" s="70"/>
      <c r="AM120" s="71"/>
      <c r="AN120" s="62"/>
      <c r="AO120" s="70"/>
      <c r="AP120" s="70"/>
      <c r="AQ120" s="70"/>
      <c r="AR120" s="71"/>
      <c r="AS120" s="62"/>
      <c r="AT120" s="62"/>
      <c r="AU120" s="62"/>
      <c r="AV120" s="62"/>
      <c r="AW120" s="1"/>
      <c r="AX120" s="1"/>
      <c r="AY120" s="1"/>
      <c r="AZ120" s="1"/>
      <c r="BA120" s="1"/>
      <c r="BB120" s="1"/>
      <c r="BC120" s="1"/>
      <c r="BD120" s="1"/>
      <c r="BE120" s="2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 t="s">
        <v>105</v>
      </c>
      <c r="B121" s="77">
        <v>44157.149999999994</v>
      </c>
      <c r="C121" s="77">
        <v>9144.8400000000111</v>
      </c>
      <c r="D121" s="77">
        <v>24849.47</v>
      </c>
      <c r="E121" s="19">
        <v>25129.38</v>
      </c>
      <c r="F121" s="19">
        <v>53581.900000000009</v>
      </c>
      <c r="G121" s="77">
        <v>48689.479999999996</v>
      </c>
      <c r="H121" s="19">
        <v>4892.4200000000128</v>
      </c>
      <c r="I121" s="21">
        <v>0.10048207538877008</v>
      </c>
      <c r="J121" s="1"/>
      <c r="K121" s="19">
        <v>53301.990000000005</v>
      </c>
      <c r="L121" s="77">
        <v>48268.22</v>
      </c>
      <c r="M121" s="19">
        <v>5033.7700000000041</v>
      </c>
      <c r="N121" s="21">
        <v>0.10428745870471312</v>
      </c>
      <c r="O121" s="62"/>
      <c r="P121" s="62"/>
      <c r="Q121" s="69"/>
      <c r="R121" s="69"/>
      <c r="S121" s="69"/>
      <c r="T121" s="70"/>
      <c r="U121" s="70"/>
      <c r="V121" s="70"/>
      <c r="W121" s="70"/>
      <c r="X121" s="71"/>
      <c r="Y121" s="62"/>
      <c r="Z121" s="70"/>
      <c r="AA121" s="70"/>
      <c r="AB121" s="70"/>
      <c r="AC121" s="71"/>
      <c r="AD121" s="62"/>
      <c r="AE121" s="62"/>
      <c r="AF121" s="69"/>
      <c r="AG121" s="69"/>
      <c r="AH121" s="69"/>
      <c r="AI121" s="70"/>
      <c r="AJ121" s="70"/>
      <c r="AK121" s="70"/>
      <c r="AL121" s="70"/>
      <c r="AM121" s="71"/>
      <c r="AN121" s="62"/>
      <c r="AO121" s="70"/>
      <c r="AP121" s="70"/>
      <c r="AQ121" s="70"/>
      <c r="AR121" s="71"/>
      <c r="AS121" s="62"/>
      <c r="AT121" s="62"/>
      <c r="AU121" s="62"/>
      <c r="AV121" s="62"/>
      <c r="AW121" s="1"/>
      <c r="AX121" s="1"/>
      <c r="AY121" s="1"/>
      <c r="AZ121" s="1"/>
      <c r="BA121" s="1"/>
      <c r="BB121" s="1"/>
      <c r="BC121" s="1"/>
      <c r="BD121" s="1"/>
      <c r="BE121" s="2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 t="s">
        <v>106</v>
      </c>
      <c r="B122" s="77">
        <v>38701.130000000005</v>
      </c>
      <c r="C122" s="77">
        <v>7964.0299999999988</v>
      </c>
      <c r="D122" s="77">
        <v>21625.14</v>
      </c>
      <c r="E122" s="19">
        <v>21782.799999999999</v>
      </c>
      <c r="F122" s="19">
        <v>46822.820000000007</v>
      </c>
      <c r="G122" s="77">
        <v>39788.05999999999</v>
      </c>
      <c r="H122" s="19">
        <v>7034.7600000000166</v>
      </c>
      <c r="I122" s="21">
        <v>0.1768058055607642</v>
      </c>
      <c r="J122" s="1"/>
      <c r="K122" s="19">
        <v>46665.16</v>
      </c>
      <c r="L122" s="77">
        <v>39435.499999999993</v>
      </c>
      <c r="M122" s="19">
        <v>7229.6600000000108</v>
      </c>
      <c r="N122" s="21">
        <v>0.18332872665491773</v>
      </c>
      <c r="O122" s="62"/>
      <c r="P122" s="62"/>
      <c r="Q122" s="69"/>
      <c r="R122" s="69"/>
      <c r="S122" s="69"/>
      <c r="T122" s="70"/>
      <c r="U122" s="70"/>
      <c r="V122" s="70"/>
      <c r="W122" s="70"/>
      <c r="X122" s="71"/>
      <c r="Y122" s="62"/>
      <c r="Z122" s="70"/>
      <c r="AA122" s="70"/>
      <c r="AB122" s="70"/>
      <c r="AC122" s="71"/>
      <c r="AD122" s="62"/>
      <c r="AE122" s="62"/>
      <c r="AF122" s="69"/>
      <c r="AG122" s="69"/>
      <c r="AH122" s="69"/>
      <c r="AI122" s="70"/>
      <c r="AJ122" s="70"/>
      <c r="AK122" s="70"/>
      <c r="AL122" s="70"/>
      <c r="AM122" s="71"/>
      <c r="AN122" s="62"/>
      <c r="AO122" s="70"/>
      <c r="AP122" s="70"/>
      <c r="AQ122" s="70"/>
      <c r="AR122" s="71"/>
      <c r="AS122" s="62"/>
      <c r="AT122" s="62"/>
      <c r="AU122" s="62"/>
      <c r="AV122" s="62"/>
      <c r="AW122" s="1"/>
      <c r="AX122" s="1"/>
      <c r="AY122" s="1"/>
      <c r="AZ122" s="1"/>
      <c r="BA122" s="1"/>
      <c r="BB122" s="1"/>
      <c r="BC122" s="1"/>
      <c r="BD122" s="1"/>
      <c r="BE122" s="2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 t="s">
        <v>107</v>
      </c>
      <c r="B123" s="77">
        <v>111488.39000000001</v>
      </c>
      <c r="C123" s="77">
        <v>23451.059999999998</v>
      </c>
      <c r="D123" s="77">
        <v>61902.91</v>
      </c>
      <c r="E123" s="19">
        <v>62354.22</v>
      </c>
      <c r="F123" s="19">
        <v>135390.76</v>
      </c>
      <c r="G123" s="77">
        <v>125934.81999999999</v>
      </c>
      <c r="H123" s="19">
        <v>9455.9400000000169</v>
      </c>
      <c r="I123" s="21">
        <v>7.5085984956344998E-2</v>
      </c>
      <c r="J123" s="1"/>
      <c r="K123" s="19">
        <v>134939.45000000001</v>
      </c>
      <c r="L123" s="77">
        <v>124845.03</v>
      </c>
      <c r="M123" s="19">
        <v>10094.420000000013</v>
      </c>
      <c r="N123" s="21">
        <v>8.0855601540565925E-2</v>
      </c>
      <c r="O123" s="62"/>
      <c r="P123" s="62"/>
      <c r="Q123" s="69"/>
      <c r="R123" s="69"/>
      <c r="S123" s="69"/>
      <c r="T123" s="70"/>
      <c r="U123" s="70"/>
      <c r="V123" s="70"/>
      <c r="W123" s="70"/>
      <c r="X123" s="71"/>
      <c r="Y123" s="62"/>
      <c r="Z123" s="70"/>
      <c r="AA123" s="70"/>
      <c r="AB123" s="70"/>
      <c r="AC123" s="71"/>
      <c r="AD123" s="62"/>
      <c r="AE123" s="62"/>
      <c r="AF123" s="69"/>
      <c r="AG123" s="69"/>
      <c r="AH123" s="69"/>
      <c r="AI123" s="70"/>
      <c r="AJ123" s="70"/>
      <c r="AK123" s="70"/>
      <c r="AL123" s="70"/>
      <c r="AM123" s="71"/>
      <c r="AN123" s="62"/>
      <c r="AO123" s="70"/>
      <c r="AP123" s="70"/>
      <c r="AQ123" s="70"/>
      <c r="AR123" s="71"/>
      <c r="AS123" s="62"/>
      <c r="AT123" s="62"/>
      <c r="AU123" s="62"/>
      <c r="AV123" s="62"/>
      <c r="AW123" s="1"/>
      <c r="AX123" s="1"/>
      <c r="AY123" s="1"/>
      <c r="AZ123" s="1"/>
      <c r="BA123" s="1"/>
      <c r="BB123" s="1"/>
      <c r="BC123" s="1"/>
      <c r="BD123" s="1"/>
      <c r="BE123" s="2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 t="s">
        <v>108</v>
      </c>
      <c r="B124" s="77">
        <v>41861.19</v>
      </c>
      <c r="C124" s="77">
        <v>24317.699999999997</v>
      </c>
      <c r="D124" s="77">
        <v>22054.26</v>
      </c>
      <c r="E124" s="19">
        <v>22334.99</v>
      </c>
      <c r="F124" s="19">
        <v>66459.62000000001</v>
      </c>
      <c r="G124" s="77">
        <v>37768.460000000006</v>
      </c>
      <c r="H124" s="19">
        <v>28691.160000000003</v>
      </c>
      <c r="I124" s="21">
        <v>0.75965925007267976</v>
      </c>
      <c r="J124" s="1"/>
      <c r="K124" s="19">
        <v>66178.89</v>
      </c>
      <c r="L124" s="77">
        <v>37436.480000000003</v>
      </c>
      <c r="M124" s="19">
        <v>28742.409999999996</v>
      </c>
      <c r="N124" s="21">
        <v>0.76776475779774156</v>
      </c>
      <c r="O124" s="62"/>
      <c r="P124" s="62"/>
      <c r="Q124" s="69"/>
      <c r="R124" s="69"/>
      <c r="S124" s="69"/>
      <c r="T124" s="70"/>
      <c r="U124" s="70"/>
      <c r="V124" s="70"/>
      <c r="W124" s="70"/>
      <c r="X124" s="71"/>
      <c r="Y124" s="62"/>
      <c r="Z124" s="70"/>
      <c r="AA124" s="70"/>
      <c r="AB124" s="70"/>
      <c r="AC124" s="71"/>
      <c r="AD124" s="62"/>
      <c r="AE124" s="62"/>
      <c r="AF124" s="69"/>
      <c r="AG124" s="69"/>
      <c r="AH124" s="69"/>
      <c r="AI124" s="70"/>
      <c r="AJ124" s="70"/>
      <c r="AK124" s="70"/>
      <c r="AL124" s="70"/>
      <c r="AM124" s="71"/>
      <c r="AN124" s="62"/>
      <c r="AO124" s="70"/>
      <c r="AP124" s="70"/>
      <c r="AQ124" s="70"/>
      <c r="AR124" s="71"/>
      <c r="AS124" s="62"/>
      <c r="AT124" s="62"/>
      <c r="AU124" s="62"/>
      <c r="AV124" s="62"/>
      <c r="AW124" s="1"/>
      <c r="AX124" s="1"/>
      <c r="AY124" s="1"/>
      <c r="AZ124" s="1"/>
      <c r="BA124" s="1"/>
      <c r="BB124" s="1"/>
      <c r="BC124" s="1"/>
      <c r="BD124" s="1"/>
      <c r="BE124" s="2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 t="s">
        <v>109</v>
      </c>
      <c r="B125" s="77">
        <v>32601.090000000004</v>
      </c>
      <c r="C125" s="77">
        <v>6561.7199999999939</v>
      </c>
      <c r="D125" s="77">
        <v>17814.04</v>
      </c>
      <c r="E125" s="19">
        <v>18091.900000000001</v>
      </c>
      <c r="F125" s="19">
        <v>39440.67</v>
      </c>
      <c r="G125" s="77">
        <v>32166.999999999996</v>
      </c>
      <c r="H125" s="19">
        <v>7273.6700000000019</v>
      </c>
      <c r="I125" s="21">
        <v>0.22612211272422056</v>
      </c>
      <c r="J125" s="1"/>
      <c r="K125" s="19">
        <v>39162.81</v>
      </c>
      <c r="L125" s="77">
        <v>31883.829999999998</v>
      </c>
      <c r="M125" s="19">
        <v>7278.98</v>
      </c>
      <c r="N125" s="21">
        <v>0.22829691414111797</v>
      </c>
      <c r="O125" s="62"/>
      <c r="P125" s="62"/>
      <c r="Q125" s="69"/>
      <c r="R125" s="69"/>
      <c r="S125" s="69"/>
      <c r="T125" s="70"/>
      <c r="U125" s="70"/>
      <c r="V125" s="70"/>
      <c r="W125" s="70"/>
      <c r="X125" s="71"/>
      <c r="Y125" s="62"/>
      <c r="Z125" s="70"/>
      <c r="AA125" s="70"/>
      <c r="AB125" s="70"/>
      <c r="AC125" s="71"/>
      <c r="AD125" s="62"/>
      <c r="AE125" s="62"/>
      <c r="AF125" s="69"/>
      <c r="AG125" s="69"/>
      <c r="AH125" s="69"/>
      <c r="AI125" s="70"/>
      <c r="AJ125" s="70"/>
      <c r="AK125" s="70"/>
      <c r="AL125" s="70"/>
      <c r="AM125" s="71"/>
      <c r="AN125" s="62"/>
      <c r="AO125" s="70"/>
      <c r="AP125" s="70"/>
      <c r="AQ125" s="70"/>
      <c r="AR125" s="71"/>
      <c r="AS125" s="62"/>
      <c r="AT125" s="62"/>
      <c r="AU125" s="62"/>
      <c r="AV125" s="62"/>
      <c r="AW125" s="1"/>
      <c r="AX125" s="1"/>
      <c r="AY125" s="1"/>
      <c r="AZ125" s="1"/>
      <c r="BA125" s="1"/>
      <c r="BB125" s="1"/>
      <c r="BC125" s="1"/>
      <c r="BD125" s="1"/>
      <c r="BE125" s="2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 t="s">
        <v>110</v>
      </c>
      <c r="B126" s="77">
        <v>18423.440000000002</v>
      </c>
      <c r="C126" s="77">
        <v>4322.3999999999978</v>
      </c>
      <c r="D126" s="77">
        <v>10177.790000000001</v>
      </c>
      <c r="E126" s="19">
        <v>10251.99</v>
      </c>
      <c r="F126" s="19">
        <v>22820.04</v>
      </c>
      <c r="G126" s="77">
        <v>20607.359999999997</v>
      </c>
      <c r="H126" s="19">
        <v>2212.6800000000039</v>
      </c>
      <c r="I126" s="21">
        <v>0.10737328799031043</v>
      </c>
      <c r="J126" s="1"/>
      <c r="K126" s="19">
        <v>22745.84</v>
      </c>
      <c r="L126" s="77">
        <v>20428.129999999997</v>
      </c>
      <c r="M126" s="19">
        <v>2317.7100000000028</v>
      </c>
      <c r="N126" s="21">
        <v>0.11345678728302611</v>
      </c>
      <c r="O126" s="62"/>
      <c r="P126" s="62"/>
      <c r="Q126" s="69"/>
      <c r="R126" s="69"/>
      <c r="S126" s="69"/>
      <c r="T126" s="70"/>
      <c r="U126" s="70"/>
      <c r="V126" s="70"/>
      <c r="W126" s="70"/>
      <c r="X126" s="71"/>
      <c r="Y126" s="62"/>
      <c r="Z126" s="70"/>
      <c r="AA126" s="70"/>
      <c r="AB126" s="70"/>
      <c r="AC126" s="71"/>
      <c r="AD126" s="62"/>
      <c r="AE126" s="62"/>
      <c r="AF126" s="69"/>
      <c r="AG126" s="69"/>
      <c r="AH126" s="69"/>
      <c r="AI126" s="70"/>
      <c r="AJ126" s="70"/>
      <c r="AK126" s="70"/>
      <c r="AL126" s="70"/>
      <c r="AM126" s="71"/>
      <c r="AN126" s="62"/>
      <c r="AO126" s="70"/>
      <c r="AP126" s="70"/>
      <c r="AQ126" s="70"/>
      <c r="AR126" s="71"/>
      <c r="AS126" s="62"/>
      <c r="AT126" s="62"/>
      <c r="AU126" s="62"/>
      <c r="AV126" s="62"/>
      <c r="AW126" s="1"/>
      <c r="AX126" s="1"/>
      <c r="AY126" s="1"/>
      <c r="AZ126" s="1"/>
      <c r="BA126" s="1"/>
      <c r="BB126" s="1"/>
      <c r="BC126" s="1"/>
      <c r="BD126" s="1"/>
      <c r="BE126" s="2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 t="s">
        <v>111</v>
      </c>
      <c r="B127" s="77">
        <v>45494.28</v>
      </c>
      <c r="C127" s="77">
        <v>9372.1299999999974</v>
      </c>
      <c r="D127" s="77">
        <v>25454.85</v>
      </c>
      <c r="E127" s="19">
        <v>25646.41</v>
      </c>
      <c r="F127" s="19">
        <v>55057.97</v>
      </c>
      <c r="G127" s="77">
        <v>48237.85</v>
      </c>
      <c r="H127" s="19">
        <v>6820.1200000000026</v>
      </c>
      <c r="I127" s="21">
        <v>0.1413852400138067</v>
      </c>
      <c r="J127" s="1"/>
      <c r="K127" s="19">
        <v>54866.409999999996</v>
      </c>
      <c r="L127" s="77">
        <v>47819.13</v>
      </c>
      <c r="M127" s="19">
        <v>7047.2799999999988</v>
      </c>
      <c r="N127" s="21">
        <v>0.14737365568967897</v>
      </c>
      <c r="O127" s="62"/>
      <c r="P127" s="62"/>
      <c r="Q127" s="69"/>
      <c r="R127" s="69"/>
      <c r="S127" s="69"/>
      <c r="T127" s="70"/>
      <c r="U127" s="70"/>
      <c r="V127" s="70"/>
      <c r="W127" s="70"/>
      <c r="X127" s="71"/>
      <c r="Y127" s="62"/>
      <c r="Z127" s="70"/>
      <c r="AA127" s="70"/>
      <c r="AB127" s="70"/>
      <c r="AC127" s="71"/>
      <c r="AD127" s="62"/>
      <c r="AE127" s="62"/>
      <c r="AF127" s="69"/>
      <c r="AG127" s="69"/>
      <c r="AH127" s="69"/>
      <c r="AI127" s="70"/>
      <c r="AJ127" s="70"/>
      <c r="AK127" s="70"/>
      <c r="AL127" s="70"/>
      <c r="AM127" s="71"/>
      <c r="AN127" s="62"/>
      <c r="AO127" s="70"/>
      <c r="AP127" s="70"/>
      <c r="AQ127" s="70"/>
      <c r="AR127" s="71"/>
      <c r="AS127" s="62"/>
      <c r="AT127" s="62"/>
      <c r="AU127" s="62"/>
      <c r="AV127" s="62"/>
      <c r="AW127" s="1"/>
      <c r="AX127" s="1"/>
      <c r="AY127" s="1"/>
      <c r="AZ127" s="1"/>
      <c r="BA127" s="1"/>
      <c r="BB127" s="1"/>
      <c r="BC127" s="1"/>
      <c r="BD127" s="1"/>
      <c r="BE127" s="2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 t="s">
        <v>112</v>
      </c>
      <c r="B128" s="77">
        <v>33159.82</v>
      </c>
      <c r="C128" s="77">
        <v>6811.75</v>
      </c>
      <c r="D128" s="77">
        <v>18515.29</v>
      </c>
      <c r="E128" s="19">
        <v>18650.27</v>
      </c>
      <c r="F128" s="19">
        <v>40106.550000000003</v>
      </c>
      <c r="G128" s="77">
        <v>38252.080000000002</v>
      </c>
      <c r="H128" s="19">
        <v>1854.4700000000012</v>
      </c>
      <c r="I128" s="21">
        <v>4.8480239505930056E-2</v>
      </c>
      <c r="J128" s="1"/>
      <c r="K128" s="19">
        <v>39971.57</v>
      </c>
      <c r="L128" s="77">
        <v>37919.65</v>
      </c>
      <c r="M128" s="19">
        <v>2051.9199999999983</v>
      </c>
      <c r="N128" s="21">
        <v>5.4112313800364742E-2</v>
      </c>
      <c r="O128" s="62"/>
      <c r="P128" s="62"/>
      <c r="Q128" s="69"/>
      <c r="R128" s="69"/>
      <c r="S128" s="69"/>
      <c r="T128" s="70"/>
      <c r="U128" s="70"/>
      <c r="V128" s="70"/>
      <c r="W128" s="70"/>
      <c r="X128" s="71"/>
      <c r="Y128" s="62"/>
      <c r="Z128" s="70"/>
      <c r="AA128" s="70"/>
      <c r="AB128" s="70"/>
      <c r="AC128" s="71"/>
      <c r="AD128" s="62"/>
      <c r="AE128" s="62"/>
      <c r="AF128" s="69"/>
      <c r="AG128" s="69"/>
      <c r="AH128" s="69"/>
      <c r="AI128" s="70"/>
      <c r="AJ128" s="70"/>
      <c r="AK128" s="70"/>
      <c r="AL128" s="70"/>
      <c r="AM128" s="71"/>
      <c r="AN128" s="62"/>
      <c r="AO128" s="70"/>
      <c r="AP128" s="70"/>
      <c r="AQ128" s="70"/>
      <c r="AR128" s="71"/>
      <c r="AS128" s="62"/>
      <c r="AT128" s="62"/>
      <c r="AU128" s="62"/>
      <c r="AV128" s="62"/>
      <c r="AW128" s="1"/>
      <c r="AX128" s="1"/>
      <c r="AY128" s="1"/>
      <c r="AZ128" s="1"/>
      <c r="BA128" s="1"/>
      <c r="BB128" s="1"/>
      <c r="BC128" s="1"/>
      <c r="BD128" s="1"/>
      <c r="BE128" s="2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 t="s">
        <v>113</v>
      </c>
      <c r="B129" s="77">
        <v>117438.87999999999</v>
      </c>
      <c r="C129" s="77">
        <v>24370.990000000005</v>
      </c>
      <c r="D129" s="77">
        <v>65877.3</v>
      </c>
      <c r="E129" s="19">
        <v>66357.570000000007</v>
      </c>
      <c r="F129" s="19">
        <v>142290.14000000001</v>
      </c>
      <c r="G129" s="77">
        <v>141872.9</v>
      </c>
      <c r="H129" s="19">
        <v>417.24000000001979</v>
      </c>
      <c r="I129" s="21">
        <v>2.9409422095412197E-3</v>
      </c>
      <c r="J129" s="1"/>
      <c r="K129" s="19">
        <v>141809.87</v>
      </c>
      <c r="L129" s="77">
        <v>140645.53</v>
      </c>
      <c r="M129" s="19">
        <v>1164.3399999999965</v>
      </c>
      <c r="N129" s="21">
        <v>8.2785425174904947E-3</v>
      </c>
      <c r="O129" s="62"/>
      <c r="P129" s="62"/>
      <c r="Q129" s="69"/>
      <c r="R129" s="69"/>
      <c r="S129" s="69"/>
      <c r="T129" s="70"/>
      <c r="U129" s="70"/>
      <c r="V129" s="70"/>
      <c r="W129" s="70"/>
      <c r="X129" s="71"/>
      <c r="Y129" s="62"/>
      <c r="Z129" s="70"/>
      <c r="AA129" s="70"/>
      <c r="AB129" s="70"/>
      <c r="AC129" s="71"/>
      <c r="AD129" s="62"/>
      <c r="AE129" s="62"/>
      <c r="AF129" s="69"/>
      <c r="AG129" s="69"/>
      <c r="AH129" s="69"/>
      <c r="AI129" s="70"/>
      <c r="AJ129" s="70"/>
      <c r="AK129" s="70"/>
      <c r="AL129" s="70"/>
      <c r="AM129" s="71"/>
      <c r="AN129" s="62"/>
      <c r="AO129" s="70"/>
      <c r="AP129" s="70"/>
      <c r="AQ129" s="70"/>
      <c r="AR129" s="71"/>
      <c r="AS129" s="62"/>
      <c r="AT129" s="62"/>
      <c r="AU129" s="62"/>
      <c r="AV129" s="62"/>
      <c r="AW129" s="1"/>
      <c r="AX129" s="1"/>
      <c r="AY129" s="1"/>
      <c r="AZ129" s="1"/>
      <c r="BA129" s="1"/>
      <c r="BB129" s="1"/>
      <c r="BC129" s="1"/>
      <c r="BD129" s="1"/>
      <c r="BE129" s="2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 t="s">
        <v>114</v>
      </c>
      <c r="B130" s="77">
        <v>134787.22999999998</v>
      </c>
      <c r="C130" s="77">
        <v>32915.460000000021</v>
      </c>
      <c r="D130" s="77">
        <v>81724.67</v>
      </c>
      <c r="E130" s="19">
        <v>82320.479999999996</v>
      </c>
      <c r="F130" s="19">
        <v>168298.5</v>
      </c>
      <c r="G130" s="77">
        <v>155655.21999999997</v>
      </c>
      <c r="H130" s="19">
        <v>12643.280000000028</v>
      </c>
      <c r="I130" s="21">
        <v>8.1226186953447632E-2</v>
      </c>
      <c r="J130" s="1"/>
      <c r="K130" s="19">
        <v>167702.69</v>
      </c>
      <c r="L130" s="77">
        <v>154303.66999999998</v>
      </c>
      <c r="M130" s="19">
        <v>13399.020000000019</v>
      </c>
      <c r="N130" s="21">
        <v>8.6835394128992549E-2</v>
      </c>
      <c r="O130" s="62"/>
      <c r="P130" s="62"/>
      <c r="Q130" s="69"/>
      <c r="R130" s="69"/>
      <c r="S130" s="69"/>
      <c r="T130" s="70"/>
      <c r="U130" s="70"/>
      <c r="V130" s="70"/>
      <c r="W130" s="70"/>
      <c r="X130" s="71"/>
      <c r="Y130" s="62"/>
      <c r="Z130" s="70"/>
      <c r="AA130" s="70"/>
      <c r="AB130" s="70"/>
      <c r="AC130" s="71"/>
      <c r="AD130" s="62"/>
      <c r="AE130" s="62"/>
      <c r="AF130" s="69"/>
      <c r="AG130" s="69"/>
      <c r="AH130" s="69"/>
      <c r="AI130" s="70"/>
      <c r="AJ130" s="70"/>
      <c r="AK130" s="70"/>
      <c r="AL130" s="70"/>
      <c r="AM130" s="71"/>
      <c r="AN130" s="62"/>
      <c r="AO130" s="70"/>
      <c r="AP130" s="70"/>
      <c r="AQ130" s="70"/>
      <c r="AR130" s="71"/>
      <c r="AS130" s="62"/>
      <c r="AT130" s="62"/>
      <c r="AU130" s="62"/>
      <c r="AV130" s="62"/>
      <c r="AW130" s="1"/>
      <c r="AX130" s="1"/>
      <c r="AY130" s="1"/>
      <c r="AZ130" s="1"/>
      <c r="BA130" s="1"/>
      <c r="BB130" s="1"/>
      <c r="BC130" s="1"/>
      <c r="BD130" s="1"/>
      <c r="BE130" s="2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 t="s">
        <v>152</v>
      </c>
      <c r="B131" s="77">
        <v>197251.9</v>
      </c>
      <c r="C131" s="77">
        <v>41903.290000000008</v>
      </c>
      <c r="D131" s="77">
        <v>110670.61</v>
      </c>
      <c r="E131" s="19">
        <v>111477.46</v>
      </c>
      <c r="F131" s="19">
        <v>239962.04</v>
      </c>
      <c r="G131" s="77">
        <v>227249.09</v>
      </c>
      <c r="H131" s="19">
        <v>12712.950000000012</v>
      </c>
      <c r="I131" s="21">
        <v>5.5942798274791761E-2</v>
      </c>
      <c r="J131" s="1"/>
      <c r="K131" s="19">
        <v>239155.19</v>
      </c>
      <c r="L131" s="77">
        <v>225392.13</v>
      </c>
      <c r="M131" s="19">
        <v>13763.059999999998</v>
      </c>
      <c r="N131" s="21">
        <v>6.106273542026508E-2</v>
      </c>
      <c r="O131" s="62"/>
      <c r="P131" s="62"/>
      <c r="Q131" s="69"/>
      <c r="R131" s="69"/>
      <c r="S131" s="69"/>
      <c r="T131" s="70"/>
      <c r="U131" s="70"/>
      <c r="V131" s="70"/>
      <c r="W131" s="70"/>
      <c r="X131" s="71"/>
      <c r="Y131" s="62"/>
      <c r="Z131" s="70"/>
      <c r="AA131" s="70"/>
      <c r="AB131" s="70"/>
      <c r="AC131" s="71"/>
      <c r="AD131" s="62"/>
      <c r="AE131" s="62"/>
      <c r="AF131" s="69"/>
      <c r="AG131" s="69"/>
      <c r="AH131" s="69"/>
      <c r="AI131" s="70"/>
      <c r="AJ131" s="70"/>
      <c r="AK131" s="70"/>
      <c r="AL131" s="70"/>
      <c r="AM131" s="71"/>
      <c r="AN131" s="62"/>
      <c r="AO131" s="70"/>
      <c r="AP131" s="70"/>
      <c r="AQ131" s="70"/>
      <c r="AR131" s="71"/>
      <c r="AS131" s="62"/>
      <c r="AT131" s="62"/>
      <c r="AU131" s="62"/>
      <c r="AV131" s="62"/>
      <c r="AW131" s="1"/>
      <c r="AX131" s="1"/>
      <c r="AY131" s="1"/>
      <c r="AZ131" s="1"/>
      <c r="BA131" s="1"/>
      <c r="BB131" s="1"/>
      <c r="BC131" s="1"/>
      <c r="BD131" s="1"/>
      <c r="BE131" s="2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 t="s">
        <v>115</v>
      </c>
      <c r="B132" s="77">
        <v>214015.89</v>
      </c>
      <c r="C132" s="77">
        <v>49526.559999999998</v>
      </c>
      <c r="D132" s="77">
        <v>133503.28</v>
      </c>
      <c r="E132" s="19">
        <v>134476.57999999999</v>
      </c>
      <c r="F132" s="19">
        <v>264515.75</v>
      </c>
      <c r="G132" s="77">
        <v>226481.79000000004</v>
      </c>
      <c r="H132" s="19">
        <v>38033.959999999963</v>
      </c>
      <c r="I132" s="21">
        <v>0.16793385463793786</v>
      </c>
      <c r="J132" s="1"/>
      <c r="K132" s="19">
        <v>263542.45</v>
      </c>
      <c r="L132" s="77">
        <v>224515.15000000002</v>
      </c>
      <c r="M132" s="19">
        <v>39027.299999999988</v>
      </c>
      <c r="N132" s="21">
        <v>0.17382924938472955</v>
      </c>
      <c r="O132" s="62"/>
      <c r="P132" s="62"/>
      <c r="Q132" s="69"/>
      <c r="R132" s="69"/>
      <c r="S132" s="69"/>
      <c r="T132" s="70"/>
      <c r="U132" s="70"/>
      <c r="V132" s="70"/>
      <c r="W132" s="70"/>
      <c r="X132" s="71"/>
      <c r="Y132" s="62"/>
      <c r="Z132" s="70"/>
      <c r="AA132" s="70"/>
      <c r="AB132" s="70"/>
      <c r="AC132" s="71"/>
      <c r="AD132" s="62"/>
      <c r="AE132" s="62"/>
      <c r="AF132" s="69"/>
      <c r="AG132" s="69"/>
      <c r="AH132" s="69"/>
      <c r="AI132" s="70"/>
      <c r="AJ132" s="70"/>
      <c r="AK132" s="70"/>
      <c r="AL132" s="70"/>
      <c r="AM132" s="71"/>
      <c r="AN132" s="62"/>
      <c r="AO132" s="70"/>
      <c r="AP132" s="70"/>
      <c r="AQ132" s="70"/>
      <c r="AR132" s="71"/>
      <c r="AS132" s="62"/>
      <c r="AT132" s="62"/>
      <c r="AU132" s="62"/>
      <c r="AV132" s="62"/>
      <c r="AW132" s="1"/>
      <c r="AX132" s="1"/>
      <c r="AY132" s="1"/>
      <c r="AZ132" s="1"/>
      <c r="BA132" s="1"/>
      <c r="BB132" s="1"/>
      <c r="BC132" s="1"/>
      <c r="BD132" s="1"/>
      <c r="BE132" s="2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 t="s">
        <v>150</v>
      </c>
      <c r="B133" s="77">
        <v>163858.03</v>
      </c>
      <c r="C133" s="77">
        <v>34249.180000000022</v>
      </c>
      <c r="D133" s="77">
        <v>92916.61</v>
      </c>
      <c r="E133" s="19">
        <v>93635.6</v>
      </c>
      <c r="F133" s="19">
        <v>198826.2</v>
      </c>
      <c r="G133" s="77">
        <v>193894.30000000002</v>
      </c>
      <c r="H133" s="19">
        <v>4931.8999999999942</v>
      </c>
      <c r="I133" s="21">
        <v>2.5436023647936068E-2</v>
      </c>
      <c r="J133" s="1"/>
      <c r="K133" s="19">
        <v>198107.21000000002</v>
      </c>
      <c r="L133" s="77">
        <v>192214.33000000002</v>
      </c>
      <c r="M133" s="19">
        <v>5892.8800000000047</v>
      </c>
      <c r="N133" s="21">
        <v>3.0657859900455886E-2</v>
      </c>
      <c r="O133" s="62"/>
      <c r="P133" s="62"/>
      <c r="Q133" s="69"/>
      <c r="R133" s="69"/>
      <c r="S133" s="69"/>
      <c r="T133" s="70"/>
      <c r="U133" s="70"/>
      <c r="V133" s="70"/>
      <c r="W133" s="70"/>
      <c r="X133" s="71"/>
      <c r="Y133" s="62"/>
      <c r="Z133" s="70"/>
      <c r="AA133" s="70"/>
      <c r="AB133" s="70"/>
      <c r="AC133" s="71"/>
      <c r="AD133" s="62"/>
      <c r="AE133" s="62"/>
      <c r="AF133" s="69"/>
      <c r="AG133" s="69"/>
      <c r="AH133" s="69"/>
      <c r="AI133" s="70"/>
      <c r="AJ133" s="70"/>
      <c r="AK133" s="70"/>
      <c r="AL133" s="70"/>
      <c r="AM133" s="71"/>
      <c r="AN133" s="62"/>
      <c r="AO133" s="70"/>
      <c r="AP133" s="70"/>
      <c r="AQ133" s="70"/>
      <c r="AR133" s="71"/>
      <c r="AS133" s="62"/>
      <c r="AT133" s="62"/>
      <c r="AU133" s="62"/>
      <c r="AV133" s="62"/>
      <c r="AW133" s="1"/>
      <c r="AX133" s="1"/>
      <c r="AY133" s="1"/>
      <c r="AZ133" s="1"/>
      <c r="BA133" s="1"/>
      <c r="BB133" s="1"/>
      <c r="BC133" s="1"/>
      <c r="BD133" s="1"/>
      <c r="BE133" s="2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 t="s">
        <v>116</v>
      </c>
      <c r="B134" s="77">
        <v>131302.04999999999</v>
      </c>
      <c r="C134" s="77">
        <v>26996.22</v>
      </c>
      <c r="D134" s="77">
        <v>73272.850000000006</v>
      </c>
      <c r="E134" s="19">
        <v>73845.11</v>
      </c>
      <c r="F134" s="19">
        <v>158870.52999999997</v>
      </c>
      <c r="G134" s="77">
        <v>154747.38999999998</v>
      </c>
      <c r="H134" s="19">
        <v>4123.1399999999849</v>
      </c>
      <c r="I134" s="21">
        <v>2.664432660221272E-2</v>
      </c>
      <c r="J134" s="1"/>
      <c r="K134" s="19">
        <v>158298.26999999999</v>
      </c>
      <c r="L134" s="77">
        <v>153427.41999999998</v>
      </c>
      <c r="M134" s="19">
        <v>4870.8500000000058</v>
      </c>
      <c r="N134" s="21">
        <v>3.1746932849421539E-2</v>
      </c>
      <c r="O134" s="62"/>
      <c r="P134" s="62"/>
      <c r="Q134" s="69"/>
      <c r="R134" s="69"/>
      <c r="S134" s="69"/>
      <c r="T134" s="70"/>
      <c r="U134" s="70"/>
      <c r="V134" s="70"/>
      <c r="W134" s="70"/>
      <c r="X134" s="71"/>
      <c r="Y134" s="62"/>
      <c r="Z134" s="70"/>
      <c r="AA134" s="70"/>
      <c r="AB134" s="70"/>
      <c r="AC134" s="71"/>
      <c r="AD134" s="62"/>
      <c r="AE134" s="62"/>
      <c r="AF134" s="69"/>
      <c r="AG134" s="69"/>
      <c r="AH134" s="69"/>
      <c r="AI134" s="70"/>
      <c r="AJ134" s="70"/>
      <c r="AK134" s="70"/>
      <c r="AL134" s="70"/>
      <c r="AM134" s="71"/>
      <c r="AN134" s="62"/>
      <c r="AO134" s="70"/>
      <c r="AP134" s="70"/>
      <c r="AQ134" s="70"/>
      <c r="AR134" s="71"/>
      <c r="AS134" s="62"/>
      <c r="AT134" s="62"/>
      <c r="AU134" s="62"/>
      <c r="AV134" s="62"/>
      <c r="AW134" s="1"/>
      <c r="AX134" s="1"/>
      <c r="AY134" s="1"/>
      <c r="AZ134" s="1"/>
      <c r="BA134" s="1"/>
      <c r="BB134" s="1"/>
      <c r="BC134" s="1"/>
      <c r="BD134" s="1"/>
      <c r="BE134" s="2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 t="s">
        <v>117</v>
      </c>
      <c r="B135" s="77">
        <v>19011.900000000001</v>
      </c>
      <c r="C135" s="77">
        <v>16216.509999999995</v>
      </c>
      <c r="D135" s="77">
        <v>10590.86</v>
      </c>
      <c r="E135" s="19">
        <v>10673.04</v>
      </c>
      <c r="F135" s="19">
        <v>35310.589999999997</v>
      </c>
      <c r="G135" s="77">
        <v>83406.5</v>
      </c>
      <c r="H135" s="19">
        <v>-48095.91</v>
      </c>
      <c r="I135" s="21">
        <v>-0.57664462601835598</v>
      </c>
      <c r="J135" s="1"/>
      <c r="K135" s="19">
        <v>35228.409999999996</v>
      </c>
      <c r="L135" s="77">
        <v>83194.62</v>
      </c>
      <c r="M135" s="19">
        <v>-47966.21</v>
      </c>
      <c r="N135" s="21">
        <v>-0.57655422910760334</v>
      </c>
      <c r="O135" s="62"/>
      <c r="P135" s="62"/>
      <c r="Q135" s="69"/>
      <c r="R135" s="69"/>
      <c r="S135" s="69"/>
      <c r="T135" s="70"/>
      <c r="U135" s="70"/>
      <c r="V135" s="70"/>
      <c r="W135" s="70"/>
      <c r="X135" s="71"/>
      <c r="Y135" s="62"/>
      <c r="Z135" s="70"/>
      <c r="AA135" s="70"/>
      <c r="AB135" s="70"/>
      <c r="AC135" s="71"/>
      <c r="AD135" s="62"/>
      <c r="AE135" s="62"/>
      <c r="AF135" s="69"/>
      <c r="AG135" s="69"/>
      <c r="AH135" s="69"/>
      <c r="AI135" s="70"/>
      <c r="AJ135" s="70"/>
      <c r="AK135" s="70"/>
      <c r="AL135" s="70"/>
      <c r="AM135" s="71"/>
      <c r="AN135" s="62"/>
      <c r="AO135" s="70"/>
      <c r="AP135" s="70"/>
      <c r="AQ135" s="70"/>
      <c r="AR135" s="71"/>
      <c r="AS135" s="62"/>
      <c r="AT135" s="62"/>
      <c r="AU135" s="62"/>
      <c r="AV135" s="62"/>
      <c r="AW135" s="1"/>
      <c r="AX135" s="1"/>
      <c r="AY135" s="1"/>
      <c r="AZ135" s="1"/>
      <c r="BA135" s="1"/>
      <c r="BB135" s="1"/>
      <c r="BC135" s="1"/>
      <c r="BD135" s="1"/>
      <c r="BE135" s="2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 t="s">
        <v>151</v>
      </c>
      <c r="B136" s="77">
        <v>67130.58</v>
      </c>
      <c r="C136" s="77">
        <v>13910.490000000005</v>
      </c>
      <c r="D136" s="77">
        <v>37506.629999999997</v>
      </c>
      <c r="E136" s="19">
        <v>37780.06</v>
      </c>
      <c r="F136" s="19">
        <v>81314.5</v>
      </c>
      <c r="G136" s="77">
        <v>76677.789999999979</v>
      </c>
      <c r="H136" s="19">
        <v>4636.710000000021</v>
      </c>
      <c r="I136" s="21">
        <v>6.0470052671053987E-2</v>
      </c>
      <c r="J136" s="1"/>
      <c r="K136" s="19">
        <v>81041.070000000007</v>
      </c>
      <c r="L136" s="77">
        <v>76020.01999999999</v>
      </c>
      <c r="M136" s="19">
        <v>5021.0500000000175</v>
      </c>
      <c r="N136" s="21">
        <v>6.6049048658498366E-2</v>
      </c>
      <c r="O136" s="62"/>
      <c r="P136" s="62"/>
      <c r="Q136" s="69"/>
      <c r="R136" s="69"/>
      <c r="S136" s="69"/>
      <c r="T136" s="70"/>
      <c r="U136" s="70"/>
      <c r="V136" s="70"/>
      <c r="W136" s="70"/>
      <c r="X136" s="71"/>
      <c r="Y136" s="62"/>
      <c r="Z136" s="70"/>
      <c r="AA136" s="70"/>
      <c r="AB136" s="70"/>
      <c r="AC136" s="71"/>
      <c r="AD136" s="62"/>
      <c r="AE136" s="62"/>
      <c r="AF136" s="69"/>
      <c r="AG136" s="69"/>
      <c r="AH136" s="69"/>
      <c r="AI136" s="70"/>
      <c r="AJ136" s="70"/>
      <c r="AK136" s="70"/>
      <c r="AL136" s="70"/>
      <c r="AM136" s="71"/>
      <c r="AN136" s="62"/>
      <c r="AO136" s="70"/>
      <c r="AP136" s="70"/>
      <c r="AQ136" s="70"/>
      <c r="AR136" s="71"/>
      <c r="AS136" s="62"/>
      <c r="AT136" s="62"/>
      <c r="AU136" s="62"/>
      <c r="AV136" s="62"/>
      <c r="AW136" s="1"/>
      <c r="AX136" s="1"/>
      <c r="AY136" s="1"/>
      <c r="AZ136" s="1"/>
      <c r="BA136" s="1"/>
      <c r="BB136" s="1"/>
      <c r="BC136" s="1"/>
      <c r="BD136" s="1"/>
      <c r="BE136" s="2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 t="s">
        <v>172</v>
      </c>
      <c r="B137" s="77">
        <v>90891.46</v>
      </c>
      <c r="C137" s="77">
        <v>18976.219999999987</v>
      </c>
      <c r="D137" s="77">
        <v>51533.23</v>
      </c>
      <c r="E137" s="19">
        <v>51908.93</v>
      </c>
      <c r="F137" s="19">
        <v>110243.37999999999</v>
      </c>
      <c r="G137" s="77">
        <v>89945.66</v>
      </c>
      <c r="H137" s="19">
        <v>20297.719999999987</v>
      </c>
      <c r="I137" s="21">
        <v>0.22566647462479006</v>
      </c>
      <c r="J137" s="1"/>
      <c r="K137" s="19">
        <v>109867.68</v>
      </c>
      <c r="L137" s="77">
        <v>89172.62000000001</v>
      </c>
      <c r="M137" s="19">
        <v>20695.059999999983</v>
      </c>
      <c r="N137" s="21">
        <v>0.23207863579650323</v>
      </c>
      <c r="O137" s="62"/>
      <c r="P137" s="62"/>
      <c r="Q137" s="69"/>
      <c r="R137" s="69"/>
      <c r="S137" s="69"/>
      <c r="T137" s="70"/>
      <c r="U137" s="70"/>
      <c r="V137" s="70"/>
      <c r="W137" s="70"/>
      <c r="X137" s="71"/>
      <c r="Y137" s="62"/>
      <c r="Z137" s="70"/>
      <c r="AA137" s="70"/>
      <c r="AB137" s="70"/>
      <c r="AC137" s="71"/>
      <c r="AD137" s="62"/>
      <c r="AE137" s="62"/>
      <c r="AF137" s="69"/>
      <c r="AG137" s="69"/>
      <c r="AH137" s="69"/>
      <c r="AI137" s="70"/>
      <c r="AJ137" s="70"/>
      <c r="AK137" s="70"/>
      <c r="AL137" s="70"/>
      <c r="AM137" s="71"/>
      <c r="AN137" s="62"/>
      <c r="AO137" s="70"/>
      <c r="AP137" s="70"/>
      <c r="AQ137" s="70"/>
      <c r="AR137" s="71"/>
      <c r="AS137" s="62"/>
      <c r="AT137" s="62"/>
      <c r="AU137" s="62"/>
      <c r="AV137" s="62"/>
      <c r="AW137" s="1"/>
      <c r="AX137" s="1"/>
      <c r="AY137" s="1"/>
      <c r="AZ137" s="1"/>
      <c r="BA137" s="1"/>
      <c r="BB137" s="1"/>
      <c r="BC137" s="1"/>
      <c r="BD137" s="1"/>
      <c r="BE137" s="2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 t="s">
        <v>146</v>
      </c>
      <c r="B138" s="77">
        <v>26805.07</v>
      </c>
      <c r="C138" s="77">
        <v>5776.4000000000015</v>
      </c>
      <c r="D138" s="77">
        <v>15526.72</v>
      </c>
      <c r="E138" s="19">
        <v>15643.73</v>
      </c>
      <c r="F138" s="19">
        <v>32698.48</v>
      </c>
      <c r="G138" s="77">
        <v>30242.82</v>
      </c>
      <c r="H138" s="19">
        <v>2455.66</v>
      </c>
      <c r="I138" s="21">
        <v>8.1198115784176128E-2</v>
      </c>
      <c r="J138" s="1"/>
      <c r="K138" s="19">
        <v>32581.47</v>
      </c>
      <c r="L138" s="77">
        <v>29976</v>
      </c>
      <c r="M138" s="19">
        <v>2605.4700000000012</v>
      </c>
      <c r="N138" s="21">
        <v>8.691853482786227E-2</v>
      </c>
      <c r="O138" s="62"/>
      <c r="P138" s="62"/>
      <c r="Q138" s="69"/>
      <c r="R138" s="69"/>
      <c r="S138" s="69"/>
      <c r="T138" s="70"/>
      <c r="U138" s="70"/>
      <c r="V138" s="70"/>
      <c r="W138" s="70"/>
      <c r="X138" s="71"/>
      <c r="Y138" s="62"/>
      <c r="Z138" s="70"/>
      <c r="AA138" s="70"/>
      <c r="AB138" s="70"/>
      <c r="AC138" s="71"/>
      <c r="AD138" s="62"/>
      <c r="AE138" s="62"/>
      <c r="AF138" s="69"/>
      <c r="AG138" s="69"/>
      <c r="AH138" s="69"/>
      <c r="AI138" s="70"/>
      <c r="AJ138" s="70"/>
      <c r="AK138" s="70"/>
      <c r="AL138" s="70"/>
      <c r="AM138" s="71"/>
      <c r="AN138" s="62"/>
      <c r="AO138" s="70"/>
      <c r="AP138" s="70"/>
      <c r="AQ138" s="70"/>
      <c r="AR138" s="71"/>
      <c r="AS138" s="62"/>
      <c r="AT138" s="62"/>
      <c r="AU138" s="62"/>
      <c r="AV138" s="62"/>
      <c r="AW138" s="1"/>
      <c r="AX138" s="1"/>
      <c r="AY138" s="1"/>
      <c r="AZ138" s="1"/>
      <c r="BA138" s="1"/>
      <c r="BB138" s="1"/>
      <c r="BC138" s="1"/>
      <c r="BD138" s="1"/>
      <c r="BE138" s="2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 t="s">
        <v>170</v>
      </c>
      <c r="B139" s="77">
        <v>54434.9</v>
      </c>
      <c r="C139" s="77">
        <v>11496.480000000003</v>
      </c>
      <c r="D139" s="77">
        <v>31216.16</v>
      </c>
      <c r="E139" s="19">
        <v>31443.74</v>
      </c>
      <c r="F139" s="19">
        <v>66158.960000000006</v>
      </c>
      <c r="G139" s="77">
        <v>65142.53</v>
      </c>
      <c r="H139" s="19">
        <v>1016.4300000000076</v>
      </c>
      <c r="I139" s="21">
        <v>1.5603170463290406E-2</v>
      </c>
      <c r="J139" s="1"/>
      <c r="K139" s="19">
        <v>65931.38</v>
      </c>
      <c r="L139" s="77">
        <v>64583.240000000005</v>
      </c>
      <c r="M139" s="19">
        <v>1348.1399999999994</v>
      </c>
      <c r="N139" s="21">
        <v>2.0874455973407313E-2</v>
      </c>
      <c r="O139" s="62"/>
      <c r="P139" s="62"/>
      <c r="Q139" s="69"/>
      <c r="R139" s="69"/>
      <c r="S139" s="69"/>
      <c r="T139" s="70"/>
      <c r="U139" s="70"/>
      <c r="V139" s="70"/>
      <c r="W139" s="70"/>
      <c r="X139" s="71"/>
      <c r="Y139" s="62"/>
      <c r="Z139" s="70"/>
      <c r="AA139" s="70"/>
      <c r="AB139" s="70"/>
      <c r="AC139" s="71"/>
      <c r="AD139" s="62"/>
      <c r="AE139" s="62"/>
      <c r="AF139" s="69"/>
      <c r="AG139" s="69"/>
      <c r="AH139" s="69"/>
      <c r="AI139" s="70"/>
      <c r="AJ139" s="70"/>
      <c r="AK139" s="70"/>
      <c r="AL139" s="70"/>
      <c r="AM139" s="71"/>
      <c r="AN139" s="62"/>
      <c r="AO139" s="70"/>
      <c r="AP139" s="70"/>
      <c r="AQ139" s="70"/>
      <c r="AR139" s="71"/>
      <c r="AS139" s="62"/>
      <c r="AT139" s="62"/>
      <c r="AU139" s="62"/>
      <c r="AV139" s="62"/>
      <c r="AW139" s="1"/>
      <c r="AX139" s="1"/>
      <c r="AY139" s="1"/>
      <c r="AZ139" s="1"/>
      <c r="BA139" s="1"/>
      <c r="BB139" s="1"/>
      <c r="BC139" s="1"/>
      <c r="BD139" s="1"/>
      <c r="BE139" s="2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 t="s">
        <v>118</v>
      </c>
      <c r="B140" s="77">
        <v>158342.78</v>
      </c>
      <c r="C140" s="77">
        <v>32862.439999999973</v>
      </c>
      <c r="D140" s="77">
        <v>88843.41</v>
      </c>
      <c r="E140" s="19">
        <v>89516.03</v>
      </c>
      <c r="F140" s="19">
        <v>191877.83999999997</v>
      </c>
      <c r="G140" s="77">
        <v>168383.03000000003</v>
      </c>
      <c r="H140" s="19">
        <v>23494.809999999939</v>
      </c>
      <c r="I140" s="21">
        <v>0.13953193501744177</v>
      </c>
      <c r="J140" s="1"/>
      <c r="K140" s="19">
        <v>191205.21999999997</v>
      </c>
      <c r="L140" s="77">
        <v>166909.30000000002</v>
      </c>
      <c r="M140" s="19">
        <v>24295.919999999955</v>
      </c>
      <c r="N140" s="21">
        <v>0.14556360849874728</v>
      </c>
      <c r="O140" s="62"/>
      <c r="P140" s="62"/>
      <c r="Q140" s="69"/>
      <c r="R140" s="69"/>
      <c r="S140" s="69"/>
      <c r="T140" s="70"/>
      <c r="U140" s="70"/>
      <c r="V140" s="70"/>
      <c r="W140" s="70"/>
      <c r="X140" s="71"/>
      <c r="Y140" s="62"/>
      <c r="Z140" s="70"/>
      <c r="AA140" s="70"/>
      <c r="AB140" s="70"/>
      <c r="AC140" s="71"/>
      <c r="AD140" s="62"/>
      <c r="AE140" s="62"/>
      <c r="AF140" s="69"/>
      <c r="AG140" s="69"/>
      <c r="AH140" s="69"/>
      <c r="AI140" s="70"/>
      <c r="AJ140" s="70"/>
      <c r="AK140" s="70"/>
      <c r="AL140" s="70"/>
      <c r="AM140" s="71"/>
      <c r="AN140" s="62"/>
      <c r="AO140" s="70"/>
      <c r="AP140" s="70"/>
      <c r="AQ140" s="70"/>
      <c r="AR140" s="71"/>
      <c r="AS140" s="62"/>
      <c r="AT140" s="62"/>
      <c r="AU140" s="62"/>
      <c r="AV140" s="62"/>
      <c r="AW140" s="1"/>
      <c r="AX140" s="1"/>
      <c r="AY140" s="1"/>
      <c r="AZ140" s="1"/>
      <c r="BA140" s="1"/>
      <c r="BB140" s="1"/>
      <c r="BC140" s="1"/>
      <c r="BD140" s="1"/>
      <c r="BE140" s="2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 t="s">
        <v>142</v>
      </c>
      <c r="B141" s="77">
        <v>93455.360000000001</v>
      </c>
      <c r="C141" s="77">
        <v>19342.539999999994</v>
      </c>
      <c r="D141" s="77">
        <v>52275.4</v>
      </c>
      <c r="E141" s="19">
        <v>52681.54</v>
      </c>
      <c r="F141" s="19">
        <v>113204.04</v>
      </c>
      <c r="G141" s="77">
        <v>100795.97</v>
      </c>
      <c r="H141" s="19">
        <v>12408.069999999992</v>
      </c>
      <c r="I141" s="21">
        <v>0.12310085413137051</v>
      </c>
      <c r="J141" s="1"/>
      <c r="K141" s="19">
        <v>112797.9</v>
      </c>
      <c r="L141" s="77">
        <v>99906.52</v>
      </c>
      <c r="M141" s="19">
        <v>12891.37999999999</v>
      </c>
      <c r="N141" s="21">
        <v>0.1290344213771033</v>
      </c>
      <c r="O141" s="62"/>
      <c r="P141" s="62"/>
      <c r="Q141" s="69"/>
      <c r="R141" s="69"/>
      <c r="S141" s="69"/>
      <c r="T141" s="70"/>
      <c r="U141" s="70"/>
      <c r="V141" s="70"/>
      <c r="W141" s="70"/>
      <c r="X141" s="71"/>
      <c r="Y141" s="62"/>
      <c r="Z141" s="70"/>
      <c r="AA141" s="70"/>
      <c r="AB141" s="70"/>
      <c r="AC141" s="71"/>
      <c r="AD141" s="62"/>
      <c r="AE141" s="62"/>
      <c r="AF141" s="69"/>
      <c r="AG141" s="69"/>
      <c r="AH141" s="69"/>
      <c r="AI141" s="70"/>
      <c r="AJ141" s="70"/>
      <c r="AK141" s="70"/>
      <c r="AL141" s="70"/>
      <c r="AM141" s="71"/>
      <c r="AN141" s="62"/>
      <c r="AO141" s="70"/>
      <c r="AP141" s="70"/>
      <c r="AQ141" s="70"/>
      <c r="AR141" s="71"/>
      <c r="AS141" s="62"/>
      <c r="AT141" s="62"/>
      <c r="AU141" s="62"/>
      <c r="AV141" s="62"/>
      <c r="AW141" s="1"/>
      <c r="AX141" s="1"/>
      <c r="AY141" s="1"/>
      <c r="AZ141" s="1"/>
      <c r="BA141" s="1"/>
      <c r="BB141" s="1"/>
      <c r="BC141" s="1"/>
      <c r="BD141" s="1"/>
      <c r="BE141" s="2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 t="s">
        <v>119</v>
      </c>
      <c r="B142" s="77">
        <v>122725.97</v>
      </c>
      <c r="C142" s="77">
        <v>25762.670000000013</v>
      </c>
      <c r="D142" s="77">
        <v>68637.47</v>
      </c>
      <c r="E142" s="19">
        <v>69220.179999999993</v>
      </c>
      <c r="F142" s="19">
        <v>149071.35</v>
      </c>
      <c r="G142" s="77">
        <v>124813.91</v>
      </c>
      <c r="H142" s="19">
        <v>24257.440000000002</v>
      </c>
      <c r="I142" s="21">
        <v>0.1943488510214928</v>
      </c>
      <c r="J142" s="1"/>
      <c r="K142" s="19">
        <v>148488.64000000001</v>
      </c>
      <c r="L142" s="77">
        <v>123713.88</v>
      </c>
      <c r="M142" s="19">
        <v>24774.760000000009</v>
      </c>
      <c r="N142" s="21">
        <v>0.2002585320256709</v>
      </c>
      <c r="O142" s="62"/>
      <c r="P142" s="62"/>
      <c r="Q142" s="69"/>
      <c r="R142" s="69"/>
      <c r="S142" s="69"/>
      <c r="T142" s="70"/>
      <c r="U142" s="70"/>
      <c r="V142" s="70"/>
      <c r="W142" s="70"/>
      <c r="X142" s="71"/>
      <c r="Y142" s="62"/>
      <c r="Z142" s="70"/>
      <c r="AA142" s="70"/>
      <c r="AB142" s="70"/>
      <c r="AC142" s="71"/>
      <c r="AD142" s="62"/>
      <c r="AE142" s="62"/>
      <c r="AF142" s="69"/>
      <c r="AG142" s="69"/>
      <c r="AH142" s="69"/>
      <c r="AI142" s="70"/>
      <c r="AJ142" s="70"/>
      <c r="AK142" s="70"/>
      <c r="AL142" s="70"/>
      <c r="AM142" s="71"/>
      <c r="AN142" s="62"/>
      <c r="AO142" s="70"/>
      <c r="AP142" s="70"/>
      <c r="AQ142" s="70"/>
      <c r="AR142" s="71"/>
      <c r="AS142" s="62"/>
      <c r="AT142" s="62"/>
      <c r="AU142" s="62"/>
      <c r="AV142" s="62"/>
      <c r="AW142" s="1"/>
      <c r="AX142" s="1"/>
      <c r="AY142" s="1"/>
      <c r="AZ142" s="1"/>
      <c r="BA142" s="1"/>
      <c r="BB142" s="1"/>
      <c r="BC142" s="1"/>
      <c r="BD142" s="1"/>
      <c r="BE142" s="2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 t="s">
        <v>120</v>
      </c>
      <c r="B143" s="77">
        <v>74157.77</v>
      </c>
      <c r="C143" s="77">
        <v>15311.050000000003</v>
      </c>
      <c r="D143" s="77">
        <v>41610.18</v>
      </c>
      <c r="E143" s="19">
        <v>41932.559999999998</v>
      </c>
      <c r="F143" s="19">
        <v>89791.200000000012</v>
      </c>
      <c r="G143" s="77">
        <v>78703.67</v>
      </c>
      <c r="H143" s="19">
        <v>11087.530000000013</v>
      </c>
      <c r="I143" s="21">
        <v>0.14087691209317188</v>
      </c>
      <c r="J143" s="1"/>
      <c r="K143" s="19">
        <v>89468.82</v>
      </c>
      <c r="L143" s="77">
        <v>78020.47</v>
      </c>
      <c r="M143" s="19">
        <v>11448.350000000006</v>
      </c>
      <c r="N143" s="21">
        <v>0.14673520936236351</v>
      </c>
      <c r="O143" s="62"/>
      <c r="P143" s="62"/>
      <c r="Q143" s="69"/>
      <c r="R143" s="69"/>
      <c r="S143" s="69"/>
      <c r="T143" s="70"/>
      <c r="U143" s="70"/>
      <c r="V143" s="70"/>
      <c r="W143" s="70"/>
      <c r="X143" s="71"/>
      <c r="Y143" s="62"/>
      <c r="Z143" s="70"/>
      <c r="AA143" s="70"/>
      <c r="AB143" s="70"/>
      <c r="AC143" s="71"/>
      <c r="AD143" s="62"/>
      <c r="AE143" s="62"/>
      <c r="AF143" s="69"/>
      <c r="AG143" s="69"/>
      <c r="AH143" s="69"/>
      <c r="AI143" s="70"/>
      <c r="AJ143" s="70"/>
      <c r="AK143" s="70"/>
      <c r="AL143" s="70"/>
      <c r="AM143" s="71"/>
      <c r="AN143" s="62"/>
      <c r="AO143" s="70"/>
      <c r="AP143" s="70"/>
      <c r="AQ143" s="70"/>
      <c r="AR143" s="71"/>
      <c r="AS143" s="62"/>
      <c r="AT143" s="62"/>
      <c r="AU143" s="62"/>
      <c r="AV143" s="62"/>
      <c r="AW143" s="1"/>
      <c r="AX143" s="1"/>
      <c r="AY143" s="1"/>
      <c r="AZ143" s="1"/>
      <c r="BA143" s="1"/>
      <c r="BB143" s="1"/>
      <c r="BC143" s="1"/>
      <c r="BD143" s="1"/>
      <c r="BE143" s="2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 t="s">
        <v>121</v>
      </c>
      <c r="B144" s="77">
        <v>25117.809999999998</v>
      </c>
      <c r="C144" s="77">
        <v>5198.9800000000032</v>
      </c>
      <c r="D144" s="77">
        <v>14102.96</v>
      </c>
      <c r="E144" s="19">
        <v>14207.51</v>
      </c>
      <c r="F144" s="19">
        <v>30421.340000000004</v>
      </c>
      <c r="G144" s="77">
        <v>32555.93</v>
      </c>
      <c r="H144" s="19">
        <v>-2134.5899999999965</v>
      </c>
      <c r="I144" s="21">
        <v>-6.5566856790759687E-2</v>
      </c>
      <c r="J144" s="1"/>
      <c r="K144" s="19">
        <v>30316.79</v>
      </c>
      <c r="L144" s="77">
        <v>32341.42</v>
      </c>
      <c r="M144" s="19">
        <v>-2024.6299999999974</v>
      </c>
      <c r="N144" s="21">
        <v>-6.2601765785175734E-2</v>
      </c>
      <c r="O144" s="62"/>
      <c r="P144" s="62"/>
      <c r="Q144" s="69"/>
      <c r="R144" s="69"/>
      <c r="S144" s="69"/>
      <c r="T144" s="70"/>
      <c r="U144" s="70"/>
      <c r="V144" s="70"/>
      <c r="W144" s="70"/>
      <c r="X144" s="71"/>
      <c r="Y144" s="62"/>
      <c r="Z144" s="70"/>
      <c r="AA144" s="70"/>
      <c r="AB144" s="70"/>
      <c r="AC144" s="71"/>
      <c r="AD144" s="62"/>
      <c r="AE144" s="62"/>
      <c r="AF144" s="69"/>
      <c r="AG144" s="69"/>
      <c r="AH144" s="69"/>
      <c r="AI144" s="70"/>
      <c r="AJ144" s="70"/>
      <c r="AK144" s="70"/>
      <c r="AL144" s="70"/>
      <c r="AM144" s="71"/>
      <c r="AN144" s="62"/>
      <c r="AO144" s="70"/>
      <c r="AP144" s="70"/>
      <c r="AQ144" s="70"/>
      <c r="AR144" s="71"/>
      <c r="AS144" s="62"/>
      <c r="AT144" s="62"/>
      <c r="AU144" s="62"/>
      <c r="AV144" s="62"/>
      <c r="AW144" s="1"/>
      <c r="AX144" s="1"/>
      <c r="AY144" s="1"/>
      <c r="AZ144" s="1"/>
      <c r="BA144" s="1"/>
      <c r="BB144" s="1"/>
      <c r="BC144" s="1"/>
      <c r="BD144" s="1"/>
      <c r="BE144" s="2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 t="s">
        <v>122</v>
      </c>
      <c r="B145" s="77">
        <v>292601.03000000003</v>
      </c>
      <c r="C145" s="77">
        <v>62589.109999999986</v>
      </c>
      <c r="D145" s="77">
        <v>168947.22</v>
      </c>
      <c r="E145" s="19">
        <v>170178.93</v>
      </c>
      <c r="F145" s="19">
        <v>356421.85</v>
      </c>
      <c r="G145" s="77">
        <v>286261.19000000006</v>
      </c>
      <c r="H145" s="19">
        <v>70160.659999999916</v>
      </c>
      <c r="I145" s="21">
        <v>0.24509316124899749</v>
      </c>
      <c r="J145" s="1"/>
      <c r="K145" s="19">
        <v>355190.14</v>
      </c>
      <c r="L145" s="77">
        <v>283787.27</v>
      </c>
      <c r="M145" s="19">
        <v>71402.87</v>
      </c>
      <c r="N145" s="21">
        <v>0.25160702240096944</v>
      </c>
      <c r="O145" s="62"/>
      <c r="P145" s="62"/>
      <c r="Q145" s="69"/>
      <c r="R145" s="69"/>
      <c r="S145" s="69"/>
      <c r="T145" s="70"/>
      <c r="U145" s="70"/>
      <c r="V145" s="70"/>
      <c r="W145" s="70"/>
      <c r="X145" s="71"/>
      <c r="Y145" s="62"/>
      <c r="Z145" s="70"/>
      <c r="AA145" s="70"/>
      <c r="AB145" s="70"/>
      <c r="AC145" s="71"/>
      <c r="AD145" s="62"/>
      <c r="AE145" s="62"/>
      <c r="AF145" s="69"/>
      <c r="AG145" s="69"/>
      <c r="AH145" s="69"/>
      <c r="AI145" s="70"/>
      <c r="AJ145" s="70"/>
      <c r="AK145" s="70"/>
      <c r="AL145" s="70"/>
      <c r="AM145" s="71"/>
      <c r="AN145" s="62"/>
      <c r="AO145" s="70"/>
      <c r="AP145" s="70"/>
      <c r="AQ145" s="70"/>
      <c r="AR145" s="71"/>
      <c r="AS145" s="62"/>
      <c r="AT145" s="62"/>
      <c r="AU145" s="62"/>
      <c r="AV145" s="62"/>
      <c r="AW145" s="1"/>
      <c r="AX145" s="1"/>
      <c r="AY145" s="1"/>
      <c r="AZ145" s="1"/>
      <c r="BA145" s="1"/>
      <c r="BB145" s="1"/>
      <c r="BC145" s="1"/>
      <c r="BD145" s="1"/>
      <c r="BE145" s="2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77" t="s">
        <v>128</v>
      </c>
      <c r="C146" s="77" t="s">
        <v>128</v>
      </c>
      <c r="D146" s="77"/>
      <c r="E146" s="19"/>
      <c r="F146" s="19"/>
      <c r="G146" s="77"/>
      <c r="H146" s="19"/>
      <c r="I146" s="21"/>
      <c r="J146" s="1"/>
      <c r="K146" s="19"/>
      <c r="L146" s="77"/>
      <c r="M146" s="19"/>
      <c r="N146" s="21"/>
      <c r="O146" s="62"/>
      <c r="P146" s="62"/>
      <c r="Q146" s="70"/>
      <c r="R146" s="70"/>
      <c r="S146" s="70"/>
      <c r="T146" s="70"/>
      <c r="U146" s="70"/>
      <c r="V146" s="70"/>
      <c r="W146" s="70"/>
      <c r="X146" s="71"/>
      <c r="Y146" s="62"/>
      <c r="Z146" s="70"/>
      <c r="AA146" s="70"/>
      <c r="AB146" s="70"/>
      <c r="AC146" s="71"/>
      <c r="AD146" s="62"/>
      <c r="AE146" s="62"/>
      <c r="AF146" s="70"/>
      <c r="AG146" s="70"/>
      <c r="AH146" s="70"/>
      <c r="AI146" s="70"/>
      <c r="AJ146" s="70"/>
      <c r="AK146" s="70"/>
      <c r="AL146" s="70"/>
      <c r="AM146" s="71"/>
      <c r="AN146" s="62"/>
      <c r="AO146" s="70"/>
      <c r="AP146" s="70"/>
      <c r="AQ146" s="70"/>
      <c r="AR146" s="71"/>
      <c r="AS146" s="62"/>
      <c r="AT146" s="62"/>
      <c r="AU146" s="62"/>
      <c r="AV146" s="62"/>
      <c r="AW146" s="1"/>
      <c r="AX146" s="1"/>
      <c r="AY146" s="1"/>
      <c r="AZ146" s="1"/>
      <c r="BA146" s="1"/>
      <c r="BB146" s="1"/>
      <c r="BC146" s="1"/>
      <c r="BD146" s="1"/>
      <c r="BE146" s="2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 t="s">
        <v>148</v>
      </c>
      <c r="B147" s="77">
        <v>0</v>
      </c>
      <c r="C147" s="77">
        <v>0</v>
      </c>
      <c r="D147" s="77">
        <v>0</v>
      </c>
      <c r="E147" s="19">
        <v>0</v>
      </c>
      <c r="F147" s="19">
        <v>0</v>
      </c>
      <c r="G147" s="77">
        <v>0</v>
      </c>
      <c r="H147" s="19">
        <v>0</v>
      </c>
      <c r="I147" s="21" t="s">
        <v>128</v>
      </c>
      <c r="J147" s="1"/>
      <c r="K147" s="19">
        <v>0</v>
      </c>
      <c r="L147" s="77">
        <v>0</v>
      </c>
      <c r="M147" s="19">
        <v>0</v>
      </c>
      <c r="N147" s="21" t="s">
        <v>128</v>
      </c>
      <c r="O147" s="62"/>
      <c r="P147" s="62"/>
      <c r="Q147" s="69"/>
      <c r="R147" s="69"/>
      <c r="S147" s="69"/>
      <c r="T147" s="70"/>
      <c r="U147" s="70"/>
      <c r="V147" s="70"/>
      <c r="W147" s="70"/>
      <c r="X147" s="71"/>
      <c r="Y147" s="62"/>
      <c r="Z147" s="70"/>
      <c r="AA147" s="70"/>
      <c r="AB147" s="70"/>
      <c r="AC147" s="71"/>
      <c r="AD147" s="62"/>
      <c r="AE147" s="62"/>
      <c r="AF147" s="69"/>
      <c r="AG147" s="69"/>
      <c r="AH147" s="69"/>
      <c r="AI147" s="70"/>
      <c r="AJ147" s="70"/>
      <c r="AK147" s="70"/>
      <c r="AL147" s="70"/>
      <c r="AM147" s="71"/>
      <c r="AN147" s="62"/>
      <c r="AO147" s="70"/>
      <c r="AP147" s="70"/>
      <c r="AQ147" s="70"/>
      <c r="AR147" s="71"/>
      <c r="AS147" s="62"/>
      <c r="AT147" s="62"/>
      <c r="AU147" s="62"/>
      <c r="AV147" s="62"/>
      <c r="AW147" s="1"/>
      <c r="AX147" s="1"/>
      <c r="AY147" s="1"/>
      <c r="AZ147" s="1"/>
      <c r="BA147" s="1"/>
      <c r="BB147" s="1"/>
      <c r="BC147" s="1"/>
      <c r="BD147" s="1"/>
      <c r="BE147" s="2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 t="s">
        <v>147</v>
      </c>
      <c r="B148" s="77">
        <v>2264280.34</v>
      </c>
      <c r="C148" s="77">
        <v>632531.61000000034</v>
      </c>
      <c r="D148" s="77">
        <v>1201269.48</v>
      </c>
      <c r="E148" s="19">
        <v>1172203.27</v>
      </c>
      <c r="F148" s="19">
        <v>2867745.74</v>
      </c>
      <c r="G148" s="77">
        <v>3550788.66</v>
      </c>
      <c r="H148" s="19">
        <v>-683042.91999999993</v>
      </c>
      <c r="I148" s="21">
        <v>-0.19236372124721157</v>
      </c>
      <c r="J148" s="1"/>
      <c r="K148" s="19">
        <v>2896811.95</v>
      </c>
      <c r="L148" s="77">
        <v>3520082.0100000002</v>
      </c>
      <c r="M148" s="19">
        <v>-623270.06000000006</v>
      </c>
      <c r="N148" s="21">
        <v>-0.17706123272963181</v>
      </c>
      <c r="O148" s="62"/>
      <c r="P148" s="62"/>
      <c r="Q148" s="69"/>
      <c r="R148" s="69"/>
      <c r="S148" s="69"/>
      <c r="T148" s="70"/>
      <c r="U148" s="70"/>
      <c r="V148" s="70"/>
      <c r="W148" s="70"/>
      <c r="X148" s="71"/>
      <c r="Y148" s="62"/>
      <c r="Z148" s="70"/>
      <c r="AA148" s="70"/>
      <c r="AB148" s="70"/>
      <c r="AC148" s="71"/>
      <c r="AD148" s="62"/>
      <c r="AE148" s="62"/>
      <c r="AF148" s="69"/>
      <c r="AG148" s="69"/>
      <c r="AH148" s="69"/>
      <c r="AI148" s="70"/>
      <c r="AJ148" s="70"/>
      <c r="AK148" s="70"/>
      <c r="AL148" s="70"/>
      <c r="AM148" s="71"/>
      <c r="AN148" s="62"/>
      <c r="AO148" s="70"/>
      <c r="AP148" s="70"/>
      <c r="AQ148" s="70"/>
      <c r="AR148" s="71"/>
      <c r="AS148" s="62"/>
      <c r="AT148" s="62"/>
      <c r="AU148" s="62"/>
      <c r="AV148" s="62"/>
      <c r="AW148" s="1"/>
      <c r="AX148" s="1"/>
      <c r="AY148" s="1"/>
      <c r="AZ148" s="1"/>
      <c r="BA148" s="1"/>
      <c r="BB148" s="1"/>
      <c r="BC148" s="1"/>
      <c r="BD148" s="1"/>
      <c r="BE148" s="2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 t="s">
        <v>124</v>
      </c>
      <c r="B149" s="77">
        <v>1332553137.3199999</v>
      </c>
      <c r="C149" s="77">
        <v>6732494.1499997973</v>
      </c>
      <c r="D149" s="77">
        <v>585154966.00999999</v>
      </c>
      <c r="E149" s="19">
        <v>589593724.12</v>
      </c>
      <c r="F149" s="19">
        <v>1343724389.5799999</v>
      </c>
      <c r="G149" s="77">
        <v>1259950101.5</v>
      </c>
      <c r="H149" s="19">
        <v>83774288.079999924</v>
      </c>
      <c r="I149" s="21">
        <v>6.6490163364616217E-2</v>
      </c>
      <c r="J149" s="1"/>
      <c r="K149" s="19">
        <v>1339285631.4699998</v>
      </c>
      <c r="L149" s="77">
        <v>1251605828.5799999</v>
      </c>
      <c r="M149" s="19">
        <v>87679802.889999866</v>
      </c>
      <c r="N149" s="21">
        <v>7.0053846736616965E-2</v>
      </c>
      <c r="O149" s="62"/>
      <c r="P149" s="62"/>
      <c r="Q149" s="69"/>
      <c r="R149" s="69"/>
      <c r="S149" s="69"/>
      <c r="T149" s="70"/>
      <c r="U149" s="70"/>
      <c r="V149" s="70"/>
      <c r="W149" s="70"/>
      <c r="X149" s="71"/>
      <c r="Y149" s="62"/>
      <c r="Z149" s="70"/>
      <c r="AA149" s="70"/>
      <c r="AB149" s="70"/>
      <c r="AC149" s="71"/>
      <c r="AD149" s="62"/>
      <c r="AE149" s="62"/>
      <c r="AF149" s="69"/>
      <c r="AG149" s="69"/>
      <c r="AH149" s="69"/>
      <c r="AI149" s="70"/>
      <c r="AJ149" s="70"/>
      <c r="AK149" s="70"/>
      <c r="AL149" s="70"/>
      <c r="AM149" s="71"/>
      <c r="AN149" s="62"/>
      <c r="AO149" s="70"/>
      <c r="AP149" s="70"/>
      <c r="AQ149" s="70"/>
      <c r="AR149" s="71"/>
      <c r="AS149" s="62"/>
      <c r="AT149" s="62"/>
      <c r="AU149" s="62"/>
      <c r="AV149" s="62"/>
      <c r="AW149" s="1"/>
      <c r="AX149" s="1"/>
      <c r="AY149" s="1"/>
      <c r="AZ149" s="1"/>
      <c r="BA149" s="1"/>
      <c r="BB149" s="1"/>
      <c r="BC149" s="1"/>
      <c r="BD149" s="1"/>
      <c r="BE149" s="2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 t="s">
        <v>123</v>
      </c>
      <c r="B150" s="19" t="s">
        <v>123</v>
      </c>
      <c r="C150" s="19" t="s">
        <v>128</v>
      </c>
      <c r="D150" s="19" t="s">
        <v>128</v>
      </c>
      <c r="E150" s="19" t="s">
        <v>128</v>
      </c>
      <c r="F150" s="19" t="s">
        <v>123</v>
      </c>
      <c r="G150" s="19" t="s">
        <v>128</v>
      </c>
      <c r="H150" s="19" t="s">
        <v>128</v>
      </c>
      <c r="I150" s="21"/>
      <c r="J150" s="1" t="s">
        <v>123</v>
      </c>
      <c r="K150" s="19" t="s">
        <v>128</v>
      </c>
      <c r="L150" s="19" t="s">
        <v>128</v>
      </c>
      <c r="M150" s="19" t="s">
        <v>128</v>
      </c>
      <c r="N150" s="21"/>
      <c r="O150" s="62"/>
      <c r="P150" s="62"/>
      <c r="Q150" s="70"/>
      <c r="R150" s="70"/>
      <c r="S150" s="70"/>
      <c r="T150" s="70"/>
      <c r="U150" s="70"/>
      <c r="V150" s="70"/>
      <c r="W150" s="70"/>
      <c r="X150" s="71"/>
      <c r="Y150" s="62"/>
      <c r="Z150" s="70"/>
      <c r="AA150" s="70"/>
      <c r="AB150" s="70"/>
      <c r="AC150" s="71"/>
      <c r="AD150" s="62"/>
      <c r="AE150" s="62"/>
      <c r="AF150" s="70"/>
      <c r="AG150" s="70"/>
      <c r="AH150" s="70"/>
      <c r="AI150" s="70"/>
      <c r="AJ150" s="70"/>
      <c r="AK150" s="70"/>
      <c r="AL150" s="70"/>
      <c r="AM150" s="71"/>
      <c r="AN150" s="62"/>
      <c r="AO150" s="70"/>
      <c r="AP150" s="70"/>
      <c r="AQ150" s="70"/>
      <c r="AR150" s="71"/>
      <c r="AS150" s="62"/>
      <c r="AT150" s="62"/>
      <c r="AU150" s="62"/>
      <c r="AV150" s="62"/>
      <c r="AW150" s="1"/>
      <c r="AX150" s="1"/>
      <c r="AY150" s="1"/>
      <c r="AZ150" s="1"/>
      <c r="BA150" s="1"/>
      <c r="BB150" s="1"/>
      <c r="BC150" s="1"/>
      <c r="BD150" s="1"/>
      <c r="BE150" s="2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 t="s">
        <v>125</v>
      </c>
      <c r="B151" s="19">
        <v>2723804059.5300002</v>
      </c>
      <c r="C151" s="19">
        <v>327062323.32999927</v>
      </c>
      <c r="D151" s="19">
        <v>1337979450.5200005</v>
      </c>
      <c r="E151" s="19">
        <v>1348030026.0099998</v>
      </c>
      <c r="F151" s="19">
        <v>3060916958.3499994</v>
      </c>
      <c r="G151" s="19">
        <v>2790391809.6399994</v>
      </c>
      <c r="H151" s="19">
        <v>270525148.7099998</v>
      </c>
      <c r="I151" s="21">
        <v>9.694880402652184E-2</v>
      </c>
      <c r="J151" s="1" t="s">
        <v>123</v>
      </c>
      <c r="K151" s="19">
        <v>3050866382.8600006</v>
      </c>
      <c r="L151" s="19">
        <v>2771651228.8599997</v>
      </c>
      <c r="M151" s="19">
        <v>279215153.99999976</v>
      </c>
      <c r="N151" s="21">
        <v>0.10073964252524092</v>
      </c>
      <c r="O151" s="62"/>
      <c r="P151" s="62"/>
      <c r="Q151" s="70"/>
      <c r="R151" s="70"/>
      <c r="S151" s="70"/>
      <c r="T151" s="70"/>
      <c r="U151" s="70"/>
      <c r="V151" s="70"/>
      <c r="W151" s="70"/>
      <c r="X151" s="71"/>
      <c r="Y151" s="62"/>
      <c r="Z151" s="70"/>
      <c r="AA151" s="70"/>
      <c r="AB151" s="70"/>
      <c r="AC151" s="71"/>
      <c r="AD151" s="62"/>
      <c r="AE151" s="62"/>
      <c r="AF151" s="70"/>
      <c r="AG151" s="70"/>
      <c r="AH151" s="70"/>
      <c r="AI151" s="70"/>
      <c r="AJ151" s="70"/>
      <c r="AK151" s="70"/>
      <c r="AL151" s="70"/>
      <c r="AM151" s="71"/>
      <c r="AN151" s="62"/>
      <c r="AO151" s="70"/>
      <c r="AP151" s="70"/>
      <c r="AQ151" s="70"/>
      <c r="AR151" s="71"/>
      <c r="AS151" s="62"/>
      <c r="AT151" s="62"/>
      <c r="AU151" s="62"/>
      <c r="AV151" s="62"/>
      <c r="AW151" s="1"/>
      <c r="AX151" s="1"/>
      <c r="AY151" s="1"/>
      <c r="AZ151" s="1"/>
      <c r="BA151" s="1"/>
      <c r="BB151" s="1"/>
      <c r="BC151" s="1"/>
      <c r="BD151" s="1"/>
      <c r="BE151" s="2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 t="s">
        <v>126</v>
      </c>
      <c r="B152" s="19">
        <v>1332553137.3199999</v>
      </c>
      <c r="C152" s="19">
        <v>6732494.1499997973</v>
      </c>
      <c r="D152" s="19">
        <v>585154966.00999999</v>
      </c>
      <c r="E152" s="19">
        <v>589593724.12</v>
      </c>
      <c r="F152" s="19">
        <v>1343724389.5799999</v>
      </c>
      <c r="G152" s="19">
        <v>1259950101.5</v>
      </c>
      <c r="H152" s="19">
        <v>83774288.079999924</v>
      </c>
      <c r="I152" s="21">
        <v>6.6490163364616217E-2</v>
      </c>
      <c r="J152" s="1" t="s">
        <v>123</v>
      </c>
      <c r="K152" s="19">
        <v>1339285631.4699998</v>
      </c>
      <c r="L152" s="19">
        <v>1251605828.5799999</v>
      </c>
      <c r="M152" s="19">
        <v>87679802.889999866</v>
      </c>
      <c r="N152" s="21">
        <v>7.0053846736616965E-2</v>
      </c>
      <c r="O152" s="62"/>
      <c r="P152" s="62"/>
      <c r="Q152" s="70"/>
      <c r="R152" s="70"/>
      <c r="S152" s="70"/>
      <c r="T152" s="70"/>
      <c r="U152" s="70"/>
      <c r="V152" s="70"/>
      <c r="W152" s="70"/>
      <c r="X152" s="71"/>
      <c r="Y152" s="62"/>
      <c r="Z152" s="70"/>
      <c r="AA152" s="70"/>
      <c r="AB152" s="70"/>
      <c r="AC152" s="71"/>
      <c r="AD152" s="62"/>
      <c r="AE152" s="62"/>
      <c r="AF152" s="70"/>
      <c r="AG152" s="70"/>
      <c r="AH152" s="70"/>
      <c r="AI152" s="70"/>
      <c r="AJ152" s="70"/>
      <c r="AK152" s="70"/>
      <c r="AL152" s="70"/>
      <c r="AM152" s="71"/>
      <c r="AN152" s="62"/>
      <c r="AO152" s="70"/>
      <c r="AP152" s="70"/>
      <c r="AQ152" s="70"/>
      <c r="AR152" s="71"/>
      <c r="AS152" s="62"/>
      <c r="AT152" s="62"/>
      <c r="AU152" s="62"/>
      <c r="AV152" s="62"/>
      <c r="AW152" s="1"/>
      <c r="AX152" s="1"/>
      <c r="AY152" s="1"/>
      <c r="AZ152" s="1"/>
      <c r="BA152" s="1"/>
      <c r="BB152" s="1"/>
      <c r="BC152" s="1"/>
      <c r="BD152" s="1"/>
      <c r="BE152" s="2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 t="s">
        <v>127</v>
      </c>
      <c r="B153" s="19">
        <v>1391250922.2100003</v>
      </c>
      <c r="C153" s="19">
        <v>320329829.17999947</v>
      </c>
      <c r="D153" s="19">
        <v>752824484.51000035</v>
      </c>
      <c r="E153" s="19">
        <v>758436301.88999963</v>
      </c>
      <c r="F153" s="19">
        <v>1717192568.7699993</v>
      </c>
      <c r="G153" s="19">
        <v>1530441708.1399994</v>
      </c>
      <c r="H153" s="19">
        <v>186750860.62999985</v>
      </c>
      <c r="I153" s="21">
        <v>0.12202415788639542</v>
      </c>
      <c r="J153" s="1" t="s">
        <v>123</v>
      </c>
      <c r="K153" s="19">
        <v>1711580751.3900008</v>
      </c>
      <c r="L153" s="19">
        <v>1520045400.28</v>
      </c>
      <c r="M153" s="19">
        <v>191535351.1099999</v>
      </c>
      <c r="N153" s="21">
        <v>0.1260063357809702</v>
      </c>
      <c r="O153" s="62"/>
      <c r="P153" s="62"/>
      <c r="Q153" s="70"/>
      <c r="R153" s="70"/>
      <c r="S153" s="70"/>
      <c r="T153" s="70"/>
      <c r="U153" s="70"/>
      <c r="V153" s="70"/>
      <c r="W153" s="70"/>
      <c r="X153" s="71"/>
      <c r="Y153" s="62"/>
      <c r="Z153" s="70"/>
      <c r="AA153" s="70"/>
      <c r="AB153" s="70"/>
      <c r="AC153" s="71"/>
      <c r="AD153" s="62"/>
      <c r="AE153" s="62"/>
      <c r="AF153" s="70"/>
      <c r="AG153" s="70"/>
      <c r="AH153" s="70"/>
      <c r="AI153" s="70"/>
      <c r="AJ153" s="70"/>
      <c r="AK153" s="70"/>
      <c r="AL153" s="70"/>
      <c r="AM153" s="71"/>
      <c r="AN153" s="62"/>
      <c r="AO153" s="70"/>
      <c r="AP153" s="70"/>
      <c r="AQ153" s="70"/>
      <c r="AR153" s="71"/>
      <c r="AS153" s="62"/>
      <c r="AT153" s="62"/>
      <c r="AU153" s="62"/>
      <c r="AV153" s="62"/>
      <c r="AW153" s="1"/>
      <c r="AX153" s="1"/>
      <c r="AY153" s="1"/>
      <c r="AZ153" s="1"/>
      <c r="BA153" s="1"/>
      <c r="BB153" s="1"/>
      <c r="BC153" s="1"/>
      <c r="BD153" s="1"/>
      <c r="BE153" s="2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 t="s">
        <v>123</v>
      </c>
      <c r="B154" s="1" t="s">
        <v>123</v>
      </c>
      <c r="C154" s="1" t="s">
        <v>128</v>
      </c>
      <c r="D154" s="1" t="s">
        <v>128</v>
      </c>
      <c r="E154" s="1" t="s">
        <v>128</v>
      </c>
      <c r="F154" s="1" t="s">
        <v>128</v>
      </c>
      <c r="G154" s="1" t="s">
        <v>128</v>
      </c>
      <c r="H154" s="1" t="s">
        <v>128</v>
      </c>
      <c r="I154" s="21"/>
      <c r="J154" s="1" t="s">
        <v>123</v>
      </c>
      <c r="K154" s="1" t="s">
        <v>128</v>
      </c>
      <c r="L154" s="1" t="s">
        <v>128</v>
      </c>
      <c r="M154" s="1" t="s">
        <v>128</v>
      </c>
      <c r="N154" s="21"/>
      <c r="O154" s="62"/>
      <c r="P154" s="62"/>
      <c r="Q154" s="62"/>
      <c r="R154" s="62"/>
      <c r="S154" s="62"/>
      <c r="T154" s="62"/>
      <c r="U154" s="62"/>
      <c r="V154" s="62"/>
      <c r="W154" s="62"/>
      <c r="X154" s="71"/>
      <c r="Y154" s="62"/>
      <c r="Z154" s="62"/>
      <c r="AA154" s="62"/>
      <c r="AB154" s="62"/>
      <c r="AC154" s="71"/>
      <c r="AD154" s="62"/>
      <c r="AE154" s="62"/>
      <c r="AF154" s="62"/>
      <c r="AG154" s="62"/>
      <c r="AH154" s="62"/>
      <c r="AI154" s="62"/>
      <c r="AJ154" s="62"/>
      <c r="AK154" s="62"/>
      <c r="AL154" s="62"/>
      <c r="AM154" s="71"/>
      <c r="AN154" s="62"/>
      <c r="AO154" s="62"/>
      <c r="AP154" s="62"/>
      <c r="AQ154" s="62"/>
      <c r="AR154" s="71"/>
      <c r="AS154" s="62"/>
      <c r="AT154" s="62"/>
      <c r="AU154" s="62"/>
      <c r="AV154" s="62"/>
      <c r="AW154" s="1"/>
      <c r="AX154" s="1"/>
      <c r="AY154" s="1"/>
      <c r="AZ154" s="1"/>
      <c r="BA154" s="1"/>
      <c r="BB154" s="1"/>
      <c r="BC154" s="1"/>
      <c r="BD154" s="1"/>
      <c r="BE154" s="2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2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</sheetData>
  <mergeCells count="4">
    <mergeCell ref="A2:N2"/>
    <mergeCell ref="A3:N3"/>
    <mergeCell ref="A4:N4"/>
    <mergeCell ref="A5:N5"/>
  </mergeCells>
  <pageMargins left="0.25" right="0.25" top="0.25" bottom="0.25" header="0" footer="0"/>
  <pageSetup paperSize="5" scale="57" fitToHeight="0" orientation="landscape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29</vt:i4>
      </vt:variant>
    </vt:vector>
  </HeadingPairs>
  <TitlesOfParts>
    <vt:vector size="37" baseType="lpstr">
      <vt:lpstr>Setup</vt:lpstr>
      <vt:lpstr>Jan</vt:lpstr>
      <vt:lpstr>Feb</vt:lpstr>
      <vt:lpstr>Mar</vt:lpstr>
      <vt:lpstr>1QTR510</vt:lpstr>
      <vt:lpstr>1QTR511</vt:lpstr>
      <vt:lpstr>Apr</vt:lpstr>
      <vt:lpstr>AS500</vt:lpstr>
      <vt:lpstr>APR</vt:lpstr>
      <vt:lpstr>'AS500'!AUG</vt:lpstr>
      <vt:lpstr>AUG</vt:lpstr>
      <vt:lpstr>CASHQTRLY1</vt:lpstr>
      <vt:lpstr>Feb!FEB</vt:lpstr>
      <vt:lpstr>Mar!FEB</vt:lpstr>
      <vt:lpstr>FEB</vt:lpstr>
      <vt:lpstr>Feb!JAN</vt:lpstr>
      <vt:lpstr>JAN</vt:lpstr>
      <vt:lpstr>Feb!MAR</vt:lpstr>
      <vt:lpstr>Mar!MAR</vt:lpstr>
      <vt:lpstr>MAR</vt:lpstr>
      <vt:lpstr>'1QTR510'!Print_Area</vt:lpstr>
      <vt:lpstr>'1QTR511'!Print_Area</vt:lpstr>
      <vt:lpstr>Apr!Print_Area</vt:lpstr>
      <vt:lpstr>'AS500'!Print_Area</vt:lpstr>
      <vt:lpstr>Feb!Print_Area</vt:lpstr>
      <vt:lpstr>Jan!Print_Area</vt:lpstr>
      <vt:lpstr>Mar!Print_Area</vt:lpstr>
      <vt:lpstr>Print_Area</vt:lpstr>
      <vt:lpstr>'1QTR510'!Print_Titles</vt:lpstr>
      <vt:lpstr>'1QTR511'!Print_Titles</vt:lpstr>
      <vt:lpstr>Apr!Print_Titles</vt:lpstr>
      <vt:lpstr>'AS500'!Print_Titles</vt:lpstr>
      <vt:lpstr>Feb!Print_Titles</vt:lpstr>
      <vt:lpstr>Jan!Print_Titles</vt:lpstr>
      <vt:lpstr>Mar!Print_Titles</vt:lpstr>
      <vt:lpstr>QUARTERLY1</vt:lpstr>
      <vt:lpstr>'AS500'!SEP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Nadeau, AnnaMaria</cp:lastModifiedBy>
  <cp:lastPrinted>2020-09-14T14:49:16Z</cp:lastPrinted>
  <dcterms:created xsi:type="dcterms:W3CDTF">2003-07-17T13:01:36Z</dcterms:created>
  <dcterms:modified xsi:type="dcterms:W3CDTF">2022-09-13T13:12:59Z</dcterms:modified>
</cp:coreProperties>
</file>