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500\FY20_21\"/>
    </mc:Choice>
  </mc:AlternateContent>
  <xr:revisionPtr revIDLastSave="0" documentId="13_ncr:1_{23D3B7EC-CBDD-4F22-B033-702CD06E2273}" xr6:coauthVersionLast="44" xr6:coauthVersionMax="44" xr10:uidLastSave="{00000000-0000-0000-0000-000000000000}"/>
  <bookViews>
    <workbookView xWindow="-120" yWindow="-120" windowWidth="23280" windowHeight="12600" tabRatio="947" firstSheet="7" activeTab="7" xr2:uid="{00000000-000D-0000-FFFF-FFFF00000000}"/>
  </bookViews>
  <sheets>
    <sheet name="Setup" sheetId="22" r:id="rId1"/>
    <sheet name="Jan" sheetId="1" r:id="rId2"/>
    <sheet name="Feb" sheetId="14" r:id="rId3"/>
    <sheet name="Mar" sheetId="15" r:id="rId4"/>
    <sheet name="1QTR510" sheetId="2" r:id="rId5"/>
    <sheet name="1QTR511" sheetId="3" r:id="rId6"/>
    <sheet name="Apr" sheetId="4" r:id="rId7"/>
    <sheet name="AS500" sheetId="18" r:id="rId8"/>
  </sheets>
  <definedNames>
    <definedName name="APR">Apr!$B$10:$N$155</definedName>
    <definedName name="AUG" localSheetId="7">'AS500'!$Q$11:$AC$154</definedName>
    <definedName name="AUG">'AS500'!$B$11:$N$154</definedName>
    <definedName name="CASHQTRLY1">'1QTR511'!$B$11:$I$153</definedName>
    <definedName name="CASHQTRLY2">#REF!</definedName>
    <definedName name="CASHQTRLY3">#REF!</definedName>
    <definedName name="CASHQTRLY4">#REF!</definedName>
    <definedName name="DEC">#REF!</definedName>
    <definedName name="FEB" localSheetId="2">Feb!$Q$11:$AC$154</definedName>
    <definedName name="FEB" localSheetId="3">Mar!$Q$11:$AC$154</definedName>
    <definedName name="FEB">Jan!$Q$154:$AC$154</definedName>
    <definedName name="JAN" localSheetId="2">Feb!$B$154:$N$154</definedName>
    <definedName name="JAN" localSheetId="3">Mar!#REF!</definedName>
    <definedName name="JAN">Jan!$B$11:$N$154</definedName>
    <definedName name="JUL" localSheetId="7">'AS500'!#REF!</definedName>
    <definedName name="JUL">#REF!</definedName>
    <definedName name="JUN">#REF!</definedName>
    <definedName name="MAR" localSheetId="2">Feb!$AF$11:$AR$154</definedName>
    <definedName name="MAR" localSheetId="3">Mar!$AF$11:$AR$154</definedName>
    <definedName name="MAR">Mar!$B$11:$N$154</definedName>
    <definedName name="MAY">#REF!</definedName>
    <definedName name="NOV">#REF!</definedName>
    <definedName name="OCT">#REF!</definedName>
    <definedName name="_xlnm.Print_Area" localSheetId="4">'1QTR510'!$A$1:$N$145</definedName>
    <definedName name="_xlnm.Print_Area" localSheetId="5">'1QTR511'!$A$1:$I$153</definedName>
    <definedName name="_xlnm.Print_Area" localSheetId="6">Apr!$A$1:$N$154</definedName>
    <definedName name="_xlnm.Print_Area" localSheetId="7">'AS500'!$A$1:$N$153</definedName>
    <definedName name="_xlnm.Print_Area" localSheetId="2">Feb!$A$1:$N$153</definedName>
    <definedName name="_xlnm.Print_Area" localSheetId="1">Jan!$B$11:$N$154</definedName>
    <definedName name="_xlnm.Print_Area" localSheetId="3">Mar!$A$1:$N$145</definedName>
    <definedName name="_xlnm.Print_Area">Mar!$B$11:$N$154</definedName>
    <definedName name="_xlnm.Print_Titles" localSheetId="4">'1QTR510'!$A:$A,'1QTR510'!$1:$10</definedName>
    <definedName name="_xlnm.Print_Titles" localSheetId="5">'1QTR511'!$A:$A,'1QTR511'!$1:$10</definedName>
    <definedName name="_xlnm.Print_Titles" localSheetId="6">Apr!$A:$A,Apr!$2:$10</definedName>
    <definedName name="_xlnm.Print_Titles" localSheetId="7">'AS500'!$A:$A,'AS500'!$1:$10</definedName>
    <definedName name="_xlnm.Print_Titles" localSheetId="2">Feb!$A:$A,Feb!$1:$10</definedName>
    <definedName name="_xlnm.Print_Titles" localSheetId="1">Jan!$A:$A,Jan!$1:$10</definedName>
    <definedName name="_xlnm.Print_Titles" localSheetId="3">Mar!$A:$A,Mar!$1:$10</definedName>
    <definedName name="_xlnm.Print_Titles">#N/A</definedName>
    <definedName name="QUARTERLY1">'1QTR510'!$B$11:$N$155</definedName>
    <definedName name="QUARTERLY2">#REF!</definedName>
    <definedName name="QUARTERLY3">#REF!</definedName>
    <definedName name="QUARTERLY4">#REF!</definedName>
    <definedName name="SEP" localSheetId="7">'AS500'!$AF$11:$AR$154</definedName>
    <definedName name="SE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1" i="15" l="1"/>
  <c r="D152" i="15"/>
  <c r="D153" i="15"/>
  <c r="B151" i="14" l="1"/>
  <c r="F137" i="2" l="1"/>
  <c r="C137" i="3" s="1"/>
  <c r="G137" i="2"/>
  <c r="H137" i="2"/>
  <c r="E137" i="4" s="1"/>
  <c r="J137" i="2"/>
  <c r="N137" i="2" s="1"/>
  <c r="M137" i="4"/>
  <c r="K137" i="15"/>
  <c r="K137" i="4"/>
  <c r="K137" i="14"/>
  <c r="M137" i="14" s="1"/>
  <c r="E137" i="15"/>
  <c r="F137" i="15" s="1"/>
  <c r="E137" i="14"/>
  <c r="F137" i="14" s="1"/>
  <c r="K137" i="1"/>
  <c r="M137" i="1" s="1"/>
  <c r="F137" i="1"/>
  <c r="L137" i="2"/>
  <c r="G137" i="3"/>
  <c r="N137" i="1"/>
  <c r="B137" i="2"/>
  <c r="E139" i="14"/>
  <c r="F139" i="14" s="1"/>
  <c r="I139" i="14" s="1"/>
  <c r="K139" i="14"/>
  <c r="N139" i="14" s="1"/>
  <c r="E139" i="15"/>
  <c r="F139" i="15"/>
  <c r="I139" i="15" s="1"/>
  <c r="K139" i="15"/>
  <c r="D139" i="2" s="1"/>
  <c r="F139" i="2"/>
  <c r="C139" i="3" s="1"/>
  <c r="G139" i="2"/>
  <c r="H139" i="2"/>
  <c r="E139" i="4" s="1"/>
  <c r="J139" i="2"/>
  <c r="N139" i="2" s="1"/>
  <c r="K139" i="4"/>
  <c r="M139" i="4" s="1"/>
  <c r="F139" i="1"/>
  <c r="H139" i="1" s="1"/>
  <c r="K139" i="1"/>
  <c r="B139" i="2" s="1"/>
  <c r="A5" i="4"/>
  <c r="A5" i="15"/>
  <c r="A5" i="14"/>
  <c r="A5" i="1"/>
  <c r="A6" i="3"/>
  <c r="A6" i="2"/>
  <c r="C2" i="22"/>
  <c r="A3" i="3"/>
  <c r="A2" i="3"/>
  <c r="A3" i="2"/>
  <c r="A2" i="2"/>
  <c r="A4" i="4"/>
  <c r="A3" i="4"/>
  <c r="A2" i="4"/>
  <c r="A4" i="15"/>
  <c r="A3" i="15"/>
  <c r="A2" i="15"/>
  <c r="A4" i="14"/>
  <c r="A3" i="14"/>
  <c r="A2" i="14"/>
  <c r="L153" i="15"/>
  <c r="G153" i="15"/>
  <c r="C153" i="15"/>
  <c r="B153" i="15"/>
  <c r="L152" i="15"/>
  <c r="G152" i="15"/>
  <c r="C152" i="15"/>
  <c r="B152" i="15"/>
  <c r="L151" i="15"/>
  <c r="G151" i="15"/>
  <c r="C151" i="15"/>
  <c r="B151" i="15"/>
  <c r="K149" i="15"/>
  <c r="D149" i="2" s="1"/>
  <c r="D152" i="2" s="1"/>
  <c r="E149" i="15"/>
  <c r="F149" i="15" s="1"/>
  <c r="F152" i="15" s="1"/>
  <c r="I152" i="15" s="1"/>
  <c r="E152" i="15"/>
  <c r="K148" i="15"/>
  <c r="M148" i="15" s="1"/>
  <c r="E148" i="15"/>
  <c r="F148" i="15"/>
  <c r="H148" i="15" s="1"/>
  <c r="K147" i="15"/>
  <c r="N147" i="15" s="1"/>
  <c r="E147" i="15"/>
  <c r="F147" i="15"/>
  <c r="H147" i="15" s="1"/>
  <c r="K145" i="15"/>
  <c r="N145" i="15" s="1"/>
  <c r="E145" i="15"/>
  <c r="F145" i="15" s="1"/>
  <c r="K144" i="15"/>
  <c r="E144" i="15"/>
  <c r="F144" i="15" s="1"/>
  <c r="I144" i="15" s="1"/>
  <c r="K143" i="15"/>
  <c r="M143" i="15" s="1"/>
  <c r="E143" i="15"/>
  <c r="F143" i="15"/>
  <c r="I143" i="15" s="1"/>
  <c r="K142" i="15"/>
  <c r="M142" i="15" s="1"/>
  <c r="E142" i="15"/>
  <c r="F142" i="15"/>
  <c r="I142" i="15" s="1"/>
  <c r="K141" i="15"/>
  <c r="E141" i="15"/>
  <c r="F141" i="15" s="1"/>
  <c r="K140" i="15"/>
  <c r="D140" i="2" s="1"/>
  <c r="E140" i="15"/>
  <c r="F140" i="15" s="1"/>
  <c r="H140" i="15" s="1"/>
  <c r="K138" i="15"/>
  <c r="N138" i="15" s="1"/>
  <c r="E138" i="15"/>
  <c r="F138" i="15" s="1"/>
  <c r="H138" i="15" s="1"/>
  <c r="K136" i="15"/>
  <c r="E136" i="15"/>
  <c r="F136" i="15" s="1"/>
  <c r="H136" i="15" s="1"/>
  <c r="K135" i="15"/>
  <c r="M135" i="15"/>
  <c r="E135" i="15"/>
  <c r="F135" i="15" s="1"/>
  <c r="H135" i="15" s="1"/>
  <c r="K134" i="15"/>
  <c r="M134" i="15" s="1"/>
  <c r="E134" i="15"/>
  <c r="F134" i="15" s="1"/>
  <c r="H134" i="15" s="1"/>
  <c r="K133" i="15"/>
  <c r="N133" i="15" s="1"/>
  <c r="E133" i="15"/>
  <c r="F133" i="15" s="1"/>
  <c r="H133" i="15" s="1"/>
  <c r="K132" i="15"/>
  <c r="D132" i="2" s="1"/>
  <c r="E132" i="15"/>
  <c r="F132" i="15" s="1"/>
  <c r="H132" i="15" s="1"/>
  <c r="K131" i="15"/>
  <c r="E131" i="15"/>
  <c r="F131" i="15" s="1"/>
  <c r="I131" i="15" s="1"/>
  <c r="K130" i="15"/>
  <c r="E130" i="15"/>
  <c r="F130" i="15" s="1"/>
  <c r="I130" i="15" s="1"/>
  <c r="K129" i="15"/>
  <c r="M129" i="15" s="1"/>
  <c r="E129" i="15"/>
  <c r="F129" i="15" s="1"/>
  <c r="H129" i="15" s="1"/>
  <c r="K128" i="15"/>
  <c r="M128" i="15" s="1"/>
  <c r="E128" i="15"/>
  <c r="F128" i="15" s="1"/>
  <c r="I128" i="15" s="1"/>
  <c r="K127" i="15"/>
  <c r="N127" i="15"/>
  <c r="E127" i="15"/>
  <c r="F127" i="15" s="1"/>
  <c r="H127" i="15" s="1"/>
  <c r="K126" i="15"/>
  <c r="D126" i="2" s="1"/>
  <c r="E126" i="15"/>
  <c r="F126" i="15"/>
  <c r="H126" i="15" s="1"/>
  <c r="K125" i="15"/>
  <c r="M125" i="15" s="1"/>
  <c r="E125" i="15"/>
  <c r="F125" i="15" s="1"/>
  <c r="K124" i="15"/>
  <c r="D124" i="2" s="1"/>
  <c r="E124" i="15"/>
  <c r="F124" i="15" s="1"/>
  <c r="H124" i="15" s="1"/>
  <c r="K123" i="15"/>
  <c r="N123" i="15" s="1"/>
  <c r="E123" i="15"/>
  <c r="F123" i="15" s="1"/>
  <c r="H123" i="15" s="1"/>
  <c r="K122" i="15"/>
  <c r="E122" i="15"/>
  <c r="F122" i="15" s="1"/>
  <c r="H122" i="15" s="1"/>
  <c r="K121" i="15"/>
  <c r="N121" i="15" s="1"/>
  <c r="E121" i="15"/>
  <c r="F121" i="15"/>
  <c r="H121" i="15" s="1"/>
  <c r="K120" i="15"/>
  <c r="M120" i="15" s="1"/>
  <c r="E120" i="15"/>
  <c r="F120" i="15" s="1"/>
  <c r="K118" i="15"/>
  <c r="E118" i="15"/>
  <c r="F118" i="15" s="1"/>
  <c r="I118" i="15" s="1"/>
  <c r="K117" i="15"/>
  <c r="E117" i="15"/>
  <c r="F117" i="15"/>
  <c r="I117" i="15" s="1"/>
  <c r="K116" i="15"/>
  <c r="N116" i="15" s="1"/>
  <c r="E116" i="15"/>
  <c r="F116" i="15" s="1"/>
  <c r="H116" i="15" s="1"/>
  <c r="K115" i="15"/>
  <c r="M115" i="15" s="1"/>
  <c r="E115" i="15"/>
  <c r="F115" i="15"/>
  <c r="I115" i="15" s="1"/>
  <c r="K114" i="15"/>
  <c r="E114" i="15"/>
  <c r="F114" i="15" s="1"/>
  <c r="K113" i="15"/>
  <c r="E113" i="15"/>
  <c r="F113" i="15" s="1"/>
  <c r="H113" i="15" s="1"/>
  <c r="K112" i="15"/>
  <c r="N112" i="15" s="1"/>
  <c r="E112" i="15"/>
  <c r="F112" i="15"/>
  <c r="H112" i="15" s="1"/>
  <c r="K111" i="15"/>
  <c r="N111" i="15" s="1"/>
  <c r="E111" i="15"/>
  <c r="F111" i="15" s="1"/>
  <c r="H111" i="15" s="1"/>
  <c r="K110" i="15"/>
  <c r="N110" i="15" s="1"/>
  <c r="E110" i="15"/>
  <c r="F110" i="15" s="1"/>
  <c r="I110" i="15" s="1"/>
  <c r="K109" i="15"/>
  <c r="E109" i="15"/>
  <c r="F109" i="15"/>
  <c r="I109" i="15" s="1"/>
  <c r="K108" i="15"/>
  <c r="M108" i="15" s="1"/>
  <c r="E108" i="15"/>
  <c r="F108" i="15" s="1"/>
  <c r="K107" i="15"/>
  <c r="M107" i="15" s="1"/>
  <c r="E107" i="15"/>
  <c r="F107" i="15"/>
  <c r="H107" i="15" s="1"/>
  <c r="K106" i="15"/>
  <c r="E106" i="15"/>
  <c r="F106" i="15"/>
  <c r="I106" i="15" s="1"/>
  <c r="H106" i="15"/>
  <c r="K105" i="15"/>
  <c r="E105" i="15"/>
  <c r="F105" i="15"/>
  <c r="H105" i="15" s="1"/>
  <c r="K104" i="15"/>
  <c r="E104" i="15"/>
  <c r="F104" i="15"/>
  <c r="I104" i="15" s="1"/>
  <c r="K103" i="15"/>
  <c r="D103" i="2" s="1"/>
  <c r="E103" i="15"/>
  <c r="F103" i="15" s="1"/>
  <c r="K102" i="15"/>
  <c r="E102" i="15"/>
  <c r="F102" i="15" s="1"/>
  <c r="H102" i="15" s="1"/>
  <c r="K101" i="15"/>
  <c r="N101" i="15" s="1"/>
  <c r="E101" i="15"/>
  <c r="F101" i="15"/>
  <c r="I101" i="15" s="1"/>
  <c r="K100" i="15"/>
  <c r="D100" i="2" s="1"/>
  <c r="E100" i="15"/>
  <c r="F100" i="15"/>
  <c r="I100" i="15" s="1"/>
  <c r="K99" i="15"/>
  <c r="E99" i="15"/>
  <c r="F99" i="15" s="1"/>
  <c r="K98" i="15"/>
  <c r="E98" i="15"/>
  <c r="F98" i="15" s="1"/>
  <c r="I98" i="15" s="1"/>
  <c r="K97" i="15"/>
  <c r="M97" i="15"/>
  <c r="E97" i="15"/>
  <c r="F97" i="15" s="1"/>
  <c r="K96" i="15"/>
  <c r="D96" i="2" s="1"/>
  <c r="E96" i="15"/>
  <c r="F96" i="15"/>
  <c r="K95" i="15"/>
  <c r="M95" i="15" s="1"/>
  <c r="E95" i="15"/>
  <c r="F95" i="15" s="1"/>
  <c r="H95" i="15" s="1"/>
  <c r="K94" i="15"/>
  <c r="M94" i="15" s="1"/>
  <c r="E94" i="15"/>
  <c r="F94" i="15" s="1"/>
  <c r="I94" i="15" s="1"/>
  <c r="K93" i="15"/>
  <c r="D93" i="2"/>
  <c r="E93" i="15"/>
  <c r="F93" i="15" s="1"/>
  <c r="K92" i="15"/>
  <c r="E92" i="15"/>
  <c r="F92" i="15" s="1"/>
  <c r="I92" i="15" s="1"/>
  <c r="K91" i="15"/>
  <c r="M91" i="15" s="1"/>
  <c r="E91" i="15"/>
  <c r="F91" i="15" s="1"/>
  <c r="K90" i="15"/>
  <c r="E90" i="15"/>
  <c r="F90" i="15"/>
  <c r="I90" i="15" s="1"/>
  <c r="K89" i="15"/>
  <c r="N89" i="15" s="1"/>
  <c r="E89" i="15"/>
  <c r="F89" i="15"/>
  <c r="H89" i="15" s="1"/>
  <c r="K88" i="15"/>
  <c r="D88" i="2" s="1"/>
  <c r="E88" i="15"/>
  <c r="F88" i="15" s="1"/>
  <c r="K87" i="15"/>
  <c r="E87" i="15"/>
  <c r="F87" i="15" s="1"/>
  <c r="I87" i="15" s="1"/>
  <c r="K86" i="15"/>
  <c r="N86" i="15" s="1"/>
  <c r="E86" i="15"/>
  <c r="F86" i="15" s="1"/>
  <c r="K85" i="15"/>
  <c r="E85" i="15"/>
  <c r="F85" i="15" s="1"/>
  <c r="I85" i="15" s="1"/>
  <c r="K84" i="15"/>
  <c r="N84" i="15" s="1"/>
  <c r="E84" i="15"/>
  <c r="F84" i="15" s="1"/>
  <c r="I84" i="15" s="1"/>
  <c r="K83" i="15"/>
  <c r="N83" i="15" s="1"/>
  <c r="E83" i="15"/>
  <c r="F83" i="15" s="1"/>
  <c r="K82" i="15"/>
  <c r="N82" i="15" s="1"/>
  <c r="E82" i="15"/>
  <c r="F82" i="15"/>
  <c r="K81" i="15"/>
  <c r="M81" i="15" s="1"/>
  <c r="E81" i="15"/>
  <c r="F81" i="15"/>
  <c r="I81" i="15" s="1"/>
  <c r="K80" i="15"/>
  <c r="E80" i="15"/>
  <c r="F80" i="15" s="1"/>
  <c r="K79" i="15"/>
  <c r="E79" i="15"/>
  <c r="F79" i="15" s="1"/>
  <c r="K78" i="15"/>
  <c r="N78" i="15" s="1"/>
  <c r="E78" i="15"/>
  <c r="F78" i="15"/>
  <c r="H78" i="15" s="1"/>
  <c r="K77" i="15"/>
  <c r="M77" i="15" s="1"/>
  <c r="E77" i="15"/>
  <c r="F77" i="15" s="1"/>
  <c r="K76" i="15"/>
  <c r="N76" i="15" s="1"/>
  <c r="E76" i="15"/>
  <c r="F76" i="15"/>
  <c r="I76" i="15" s="1"/>
  <c r="K75" i="15"/>
  <c r="E75" i="15"/>
  <c r="F75" i="15"/>
  <c r="I75" i="15" s="1"/>
  <c r="K74" i="15"/>
  <c r="E74" i="15"/>
  <c r="F74" i="15" s="1"/>
  <c r="I74" i="15" s="1"/>
  <c r="K73" i="15"/>
  <c r="N73" i="15" s="1"/>
  <c r="E73" i="15"/>
  <c r="F73" i="15" s="1"/>
  <c r="I73" i="15" s="1"/>
  <c r="K72" i="15"/>
  <c r="N72" i="15" s="1"/>
  <c r="E72" i="15"/>
  <c r="F72" i="15" s="1"/>
  <c r="I72" i="15" s="1"/>
  <c r="K71" i="15"/>
  <c r="N71" i="15" s="1"/>
  <c r="E71" i="15"/>
  <c r="F71" i="15" s="1"/>
  <c r="K70" i="15"/>
  <c r="E70" i="15"/>
  <c r="F70" i="15"/>
  <c r="H70" i="15" s="1"/>
  <c r="K69" i="15"/>
  <c r="E69" i="15"/>
  <c r="F69" i="15" s="1"/>
  <c r="K68" i="15"/>
  <c r="N68" i="15" s="1"/>
  <c r="E68" i="15"/>
  <c r="F68" i="15" s="1"/>
  <c r="K67" i="15"/>
  <c r="E67" i="15"/>
  <c r="F67" i="15" s="1"/>
  <c r="I67" i="15" s="1"/>
  <c r="K66" i="15"/>
  <c r="E66" i="15"/>
  <c r="F66" i="15" s="1"/>
  <c r="I66" i="15" s="1"/>
  <c r="K65" i="15"/>
  <c r="M65" i="15" s="1"/>
  <c r="E65" i="15"/>
  <c r="F65" i="15" s="1"/>
  <c r="H65" i="15" s="1"/>
  <c r="K64" i="15"/>
  <c r="M64" i="15" s="1"/>
  <c r="E64" i="15"/>
  <c r="F64" i="15" s="1"/>
  <c r="H64" i="15" s="1"/>
  <c r="K63" i="15"/>
  <c r="E63" i="15"/>
  <c r="F63" i="15" s="1"/>
  <c r="H63" i="15" s="1"/>
  <c r="K62" i="15"/>
  <c r="M62" i="15" s="1"/>
  <c r="E62" i="15"/>
  <c r="F62" i="15" s="1"/>
  <c r="H62" i="15" s="1"/>
  <c r="K60" i="15"/>
  <c r="E60" i="15"/>
  <c r="F60" i="15"/>
  <c r="I60" i="15" s="1"/>
  <c r="K59" i="15"/>
  <c r="D59" i="2" s="1"/>
  <c r="E59" i="15"/>
  <c r="F59" i="15" s="1"/>
  <c r="H59" i="15" s="1"/>
  <c r="K58" i="15"/>
  <c r="N58" i="15" s="1"/>
  <c r="E58" i="15"/>
  <c r="F58" i="15" s="1"/>
  <c r="H58" i="15" s="1"/>
  <c r="K57" i="15"/>
  <c r="N57" i="15" s="1"/>
  <c r="E57" i="15"/>
  <c r="F57" i="15" s="1"/>
  <c r="I57" i="15" s="1"/>
  <c r="K56" i="15"/>
  <c r="M56" i="15" s="1"/>
  <c r="E56" i="15"/>
  <c r="F56" i="15" s="1"/>
  <c r="I56" i="15" s="1"/>
  <c r="K55" i="15"/>
  <c r="N55" i="15" s="1"/>
  <c r="E55" i="15"/>
  <c r="F55" i="15" s="1"/>
  <c r="H55" i="15" s="1"/>
  <c r="K54" i="15"/>
  <c r="D54" i="2" s="1"/>
  <c r="E54" i="15"/>
  <c r="F54" i="15" s="1"/>
  <c r="H54" i="15" s="1"/>
  <c r="K53" i="15"/>
  <c r="N53" i="15" s="1"/>
  <c r="E53" i="15"/>
  <c r="F53" i="15" s="1"/>
  <c r="K52" i="15"/>
  <c r="N52" i="15" s="1"/>
  <c r="E52" i="15"/>
  <c r="F52" i="15"/>
  <c r="I52" i="15" s="1"/>
  <c r="K51" i="15"/>
  <c r="N51" i="15"/>
  <c r="E51" i="15"/>
  <c r="F51" i="15" s="1"/>
  <c r="I51" i="15" s="1"/>
  <c r="K50" i="15"/>
  <c r="N50" i="15" s="1"/>
  <c r="E50" i="15"/>
  <c r="F50" i="15" s="1"/>
  <c r="H50" i="15" s="1"/>
  <c r="K49" i="15"/>
  <c r="D49" i="2" s="1"/>
  <c r="E49" i="15"/>
  <c r="F49" i="15" s="1"/>
  <c r="I49" i="15" s="1"/>
  <c r="K48" i="15"/>
  <c r="E48" i="15"/>
  <c r="F48" i="15"/>
  <c r="I48" i="15" s="1"/>
  <c r="K47" i="15"/>
  <c r="M47" i="15" s="1"/>
  <c r="E47" i="15"/>
  <c r="F47" i="15" s="1"/>
  <c r="K46" i="15"/>
  <c r="N46" i="15" s="1"/>
  <c r="E46" i="15"/>
  <c r="F46" i="15"/>
  <c r="H46" i="15" s="1"/>
  <c r="K45" i="15"/>
  <c r="E45" i="15"/>
  <c r="K44" i="15"/>
  <c r="N44" i="15" s="1"/>
  <c r="E44" i="15"/>
  <c r="F44" i="15" s="1"/>
  <c r="H44" i="15" s="1"/>
  <c r="K43" i="15"/>
  <c r="M43" i="15" s="1"/>
  <c r="E43" i="15"/>
  <c r="F43" i="15" s="1"/>
  <c r="I43" i="15" s="1"/>
  <c r="K42" i="15"/>
  <c r="M42" i="15" s="1"/>
  <c r="E42" i="15"/>
  <c r="F42" i="15" s="1"/>
  <c r="I42" i="15" s="1"/>
  <c r="K41" i="15"/>
  <c r="M41" i="15" s="1"/>
  <c r="E41" i="15"/>
  <c r="F41" i="15"/>
  <c r="I41" i="15" s="1"/>
  <c r="K40" i="15"/>
  <c r="D40" i="2" s="1"/>
  <c r="E40" i="15"/>
  <c r="F40" i="15"/>
  <c r="H40" i="15" s="1"/>
  <c r="K39" i="15"/>
  <c r="N39" i="15" s="1"/>
  <c r="E39" i="15"/>
  <c r="F39" i="15"/>
  <c r="I39" i="15" s="1"/>
  <c r="K38" i="15"/>
  <c r="E38" i="15"/>
  <c r="F38" i="15" s="1"/>
  <c r="K37" i="15"/>
  <c r="D37" i="2" s="1"/>
  <c r="E37" i="15"/>
  <c r="F37" i="15" s="1"/>
  <c r="H37" i="15" s="1"/>
  <c r="K36" i="15"/>
  <c r="M36" i="15" s="1"/>
  <c r="E36" i="15"/>
  <c r="F36" i="15" s="1"/>
  <c r="I36" i="15" s="1"/>
  <c r="K35" i="15"/>
  <c r="N35" i="15" s="1"/>
  <c r="E35" i="15"/>
  <c r="F35" i="15" s="1"/>
  <c r="H35" i="15" s="1"/>
  <c r="K34" i="15"/>
  <c r="E34" i="15"/>
  <c r="F34" i="15" s="1"/>
  <c r="H34" i="15" s="1"/>
  <c r="K33" i="15"/>
  <c r="N33" i="15" s="1"/>
  <c r="E33" i="15"/>
  <c r="F33" i="15" s="1"/>
  <c r="K32" i="15"/>
  <c r="E32" i="15"/>
  <c r="F32" i="15" s="1"/>
  <c r="K31" i="15"/>
  <c r="E31" i="15"/>
  <c r="F31" i="15" s="1"/>
  <c r="H31" i="15" s="1"/>
  <c r="K30" i="15"/>
  <c r="E30" i="15"/>
  <c r="F30" i="15"/>
  <c r="I30" i="15" s="1"/>
  <c r="K29" i="15"/>
  <c r="N29" i="15" s="1"/>
  <c r="E29" i="15"/>
  <c r="F29" i="15" s="1"/>
  <c r="I29" i="15" s="1"/>
  <c r="K28" i="15"/>
  <c r="M28" i="15" s="1"/>
  <c r="E28" i="15"/>
  <c r="F28" i="15" s="1"/>
  <c r="K27" i="15"/>
  <c r="M27" i="15" s="1"/>
  <c r="E27" i="15"/>
  <c r="F27" i="15"/>
  <c r="H27" i="15" s="1"/>
  <c r="K26" i="15"/>
  <c r="E26" i="15"/>
  <c r="F26" i="15"/>
  <c r="K25" i="15"/>
  <c r="M25" i="15" s="1"/>
  <c r="E25" i="15"/>
  <c r="F25" i="15" s="1"/>
  <c r="H25" i="15" s="1"/>
  <c r="K24" i="15"/>
  <c r="D24" i="2" s="1"/>
  <c r="E24" i="15"/>
  <c r="F24" i="15" s="1"/>
  <c r="I24" i="15" s="1"/>
  <c r="K23" i="15"/>
  <c r="E23" i="15"/>
  <c r="F23" i="15" s="1"/>
  <c r="H23" i="15" s="1"/>
  <c r="K22" i="15"/>
  <c r="D22" i="2" s="1"/>
  <c r="E22" i="15"/>
  <c r="F22" i="15" s="1"/>
  <c r="I22" i="15" s="1"/>
  <c r="K21" i="15"/>
  <c r="N21" i="15" s="1"/>
  <c r="E21" i="15"/>
  <c r="F21" i="15" s="1"/>
  <c r="I21" i="15" s="1"/>
  <c r="K20" i="15"/>
  <c r="D20" i="2" s="1"/>
  <c r="E20" i="15"/>
  <c r="F20" i="15" s="1"/>
  <c r="H20" i="15" s="1"/>
  <c r="K19" i="15"/>
  <c r="N19" i="15" s="1"/>
  <c r="E19" i="15"/>
  <c r="F19" i="15" s="1"/>
  <c r="H19" i="15" s="1"/>
  <c r="K18" i="15"/>
  <c r="N18" i="15"/>
  <c r="E18" i="15"/>
  <c r="F18" i="15"/>
  <c r="I18" i="15" s="1"/>
  <c r="K17" i="15"/>
  <c r="N17" i="15" s="1"/>
  <c r="E17" i="15"/>
  <c r="F17" i="15" s="1"/>
  <c r="I17" i="15" s="1"/>
  <c r="K16" i="15"/>
  <c r="E16" i="15"/>
  <c r="F16" i="15" s="1"/>
  <c r="I16" i="15" s="1"/>
  <c r="K15" i="15"/>
  <c r="E15" i="15"/>
  <c r="F15" i="15" s="1"/>
  <c r="K14" i="15"/>
  <c r="E14" i="15"/>
  <c r="F14" i="15" s="1"/>
  <c r="K13" i="15"/>
  <c r="N13" i="15" s="1"/>
  <c r="E13" i="15"/>
  <c r="F13" i="15"/>
  <c r="H13" i="15" s="1"/>
  <c r="K12" i="15"/>
  <c r="N12" i="15" s="1"/>
  <c r="E12" i="15"/>
  <c r="F12" i="15"/>
  <c r="I12" i="15" s="1"/>
  <c r="L153" i="14"/>
  <c r="G153" i="14"/>
  <c r="D153" i="14"/>
  <c r="C153" i="14"/>
  <c r="B153" i="14"/>
  <c r="L152" i="14"/>
  <c r="G152" i="14"/>
  <c r="D152" i="14"/>
  <c r="C152" i="14"/>
  <c r="B152" i="14"/>
  <c r="L151" i="14"/>
  <c r="G151" i="14"/>
  <c r="D151" i="14"/>
  <c r="C151" i="14"/>
  <c r="K149" i="14"/>
  <c r="E149" i="14"/>
  <c r="E152" i="14" s="1"/>
  <c r="K148" i="14"/>
  <c r="N148" i="14" s="1"/>
  <c r="E148" i="14"/>
  <c r="F148" i="14" s="1"/>
  <c r="K147" i="14"/>
  <c r="N147" i="14" s="1"/>
  <c r="E147" i="14"/>
  <c r="F147" i="14" s="1"/>
  <c r="E146" i="14"/>
  <c r="K145" i="14"/>
  <c r="N145" i="14" s="1"/>
  <c r="E145" i="14"/>
  <c r="F145" i="14" s="1"/>
  <c r="I145" i="14" s="1"/>
  <c r="K144" i="14"/>
  <c r="M144" i="14" s="1"/>
  <c r="E144" i="14"/>
  <c r="F144" i="14" s="1"/>
  <c r="K143" i="14"/>
  <c r="C143" i="2" s="1"/>
  <c r="E143" i="14"/>
  <c r="F143" i="14" s="1"/>
  <c r="K142" i="14"/>
  <c r="M142" i="14" s="1"/>
  <c r="E142" i="14"/>
  <c r="F142" i="14" s="1"/>
  <c r="K141" i="14"/>
  <c r="N141" i="14" s="1"/>
  <c r="E141" i="14"/>
  <c r="F141" i="14" s="1"/>
  <c r="K140" i="14"/>
  <c r="M140" i="14" s="1"/>
  <c r="E140" i="14"/>
  <c r="F140" i="14" s="1"/>
  <c r="K138" i="14"/>
  <c r="C138" i="2" s="1"/>
  <c r="E138" i="14"/>
  <c r="F138" i="14"/>
  <c r="H138" i="14" s="1"/>
  <c r="K136" i="14"/>
  <c r="C136" i="2" s="1"/>
  <c r="E136" i="14"/>
  <c r="F136" i="14" s="1"/>
  <c r="K135" i="14"/>
  <c r="N135" i="14" s="1"/>
  <c r="E135" i="14"/>
  <c r="F135" i="14" s="1"/>
  <c r="K134" i="14"/>
  <c r="C134" i="2" s="1"/>
  <c r="E134" i="14"/>
  <c r="F134" i="14" s="1"/>
  <c r="H134" i="14" s="1"/>
  <c r="K133" i="14"/>
  <c r="C133" i="2" s="1"/>
  <c r="E133" i="14"/>
  <c r="F133" i="14" s="1"/>
  <c r="I133" i="14" s="1"/>
  <c r="K132" i="14"/>
  <c r="M132" i="14" s="1"/>
  <c r="E132" i="14"/>
  <c r="F132" i="14" s="1"/>
  <c r="I132" i="14" s="1"/>
  <c r="K131" i="14"/>
  <c r="E131" i="14"/>
  <c r="F131" i="14" s="1"/>
  <c r="I131" i="14" s="1"/>
  <c r="K130" i="14"/>
  <c r="N130" i="14" s="1"/>
  <c r="C130" i="2"/>
  <c r="E130" i="14"/>
  <c r="F130" i="14" s="1"/>
  <c r="I130" i="14" s="1"/>
  <c r="K129" i="14"/>
  <c r="C129" i="2" s="1"/>
  <c r="E129" i="14"/>
  <c r="F129" i="14" s="1"/>
  <c r="I129" i="14" s="1"/>
  <c r="K128" i="14"/>
  <c r="N128" i="14" s="1"/>
  <c r="E128" i="14"/>
  <c r="F128" i="14" s="1"/>
  <c r="K127" i="14"/>
  <c r="N127" i="14" s="1"/>
  <c r="E127" i="14"/>
  <c r="F127" i="14" s="1"/>
  <c r="H127" i="14" s="1"/>
  <c r="K126" i="14"/>
  <c r="C126" i="2" s="1"/>
  <c r="E126" i="14"/>
  <c r="F126" i="14" s="1"/>
  <c r="H126" i="14" s="1"/>
  <c r="K125" i="14"/>
  <c r="C125" i="2" s="1"/>
  <c r="E125" i="14"/>
  <c r="F125" i="14" s="1"/>
  <c r="I125" i="14" s="1"/>
  <c r="K124" i="14"/>
  <c r="M124" i="14" s="1"/>
  <c r="E124" i="14"/>
  <c r="F124" i="14" s="1"/>
  <c r="K123" i="14"/>
  <c r="N123" i="14" s="1"/>
  <c r="E123" i="14"/>
  <c r="F123" i="14" s="1"/>
  <c r="I123" i="14" s="1"/>
  <c r="K122" i="14"/>
  <c r="N122" i="14" s="1"/>
  <c r="E122" i="14"/>
  <c r="F122" i="14"/>
  <c r="I122" i="14" s="1"/>
  <c r="K121" i="14"/>
  <c r="N121" i="14" s="1"/>
  <c r="E121" i="14"/>
  <c r="F121" i="14" s="1"/>
  <c r="I121" i="14" s="1"/>
  <c r="K120" i="14"/>
  <c r="N120" i="14" s="1"/>
  <c r="E120" i="14"/>
  <c r="F120" i="14" s="1"/>
  <c r="H120" i="14" s="1"/>
  <c r="K118" i="14"/>
  <c r="M118" i="14" s="1"/>
  <c r="E118" i="14"/>
  <c r="F118" i="14" s="1"/>
  <c r="K117" i="14"/>
  <c r="M117" i="14" s="1"/>
  <c r="E117" i="14"/>
  <c r="F117" i="14" s="1"/>
  <c r="H117" i="14" s="1"/>
  <c r="K116" i="14"/>
  <c r="N116" i="14" s="1"/>
  <c r="E116" i="14"/>
  <c r="F116" i="14" s="1"/>
  <c r="I116" i="14" s="1"/>
  <c r="K115" i="14"/>
  <c r="C115" i="2" s="1"/>
  <c r="E115" i="14"/>
  <c r="F115" i="14" s="1"/>
  <c r="H115" i="14" s="1"/>
  <c r="K114" i="14"/>
  <c r="M114" i="14" s="1"/>
  <c r="E114" i="14"/>
  <c r="F114" i="14" s="1"/>
  <c r="I114" i="14" s="1"/>
  <c r="K113" i="14"/>
  <c r="E113" i="14"/>
  <c r="F113" i="14" s="1"/>
  <c r="I113" i="14" s="1"/>
  <c r="K112" i="14"/>
  <c r="N112" i="14" s="1"/>
  <c r="E112" i="14"/>
  <c r="F112" i="14" s="1"/>
  <c r="K111" i="14"/>
  <c r="N111" i="14" s="1"/>
  <c r="E111" i="14"/>
  <c r="F111" i="14"/>
  <c r="I111" i="14" s="1"/>
  <c r="K110" i="14"/>
  <c r="C110" i="2" s="1"/>
  <c r="E110" i="14"/>
  <c r="F110" i="14" s="1"/>
  <c r="H110" i="14" s="1"/>
  <c r="K109" i="14"/>
  <c r="N109" i="14" s="1"/>
  <c r="E109" i="14"/>
  <c r="F109" i="14" s="1"/>
  <c r="K108" i="14"/>
  <c r="M108" i="14" s="1"/>
  <c r="E108" i="14"/>
  <c r="F108" i="14"/>
  <c r="K107" i="14"/>
  <c r="C107" i="2" s="1"/>
  <c r="E107" i="14"/>
  <c r="F107" i="14"/>
  <c r="H107" i="14" s="1"/>
  <c r="K106" i="14"/>
  <c r="N106" i="14" s="1"/>
  <c r="E106" i="14"/>
  <c r="F106" i="14" s="1"/>
  <c r="K105" i="14"/>
  <c r="M105" i="14" s="1"/>
  <c r="E105" i="14"/>
  <c r="F105" i="14" s="1"/>
  <c r="K104" i="14"/>
  <c r="E104" i="14"/>
  <c r="F104" i="14" s="1"/>
  <c r="K103" i="14"/>
  <c r="C103" i="2" s="1"/>
  <c r="E103" i="14"/>
  <c r="F103" i="14" s="1"/>
  <c r="I103" i="14" s="1"/>
  <c r="K102" i="14"/>
  <c r="M102" i="14" s="1"/>
  <c r="E102" i="14"/>
  <c r="F102" i="14" s="1"/>
  <c r="H102" i="14" s="1"/>
  <c r="K101" i="14"/>
  <c r="C101" i="2" s="1"/>
  <c r="E101" i="14"/>
  <c r="F101" i="14"/>
  <c r="H101" i="14" s="1"/>
  <c r="K100" i="14"/>
  <c r="M100" i="14" s="1"/>
  <c r="E100" i="14"/>
  <c r="F100" i="14"/>
  <c r="K99" i="14"/>
  <c r="M99" i="14" s="1"/>
  <c r="E99" i="14"/>
  <c r="F99" i="14" s="1"/>
  <c r="I99" i="14" s="1"/>
  <c r="K98" i="14"/>
  <c r="C98" i="2" s="1"/>
  <c r="E98" i="14"/>
  <c r="F98" i="14" s="1"/>
  <c r="H98" i="14" s="1"/>
  <c r="K97" i="14"/>
  <c r="N97" i="14" s="1"/>
  <c r="E97" i="14"/>
  <c r="F97" i="14"/>
  <c r="K96" i="14"/>
  <c r="C96" i="2" s="1"/>
  <c r="N96" i="14"/>
  <c r="E96" i="14"/>
  <c r="F96" i="14"/>
  <c r="I96" i="14" s="1"/>
  <c r="K95" i="14"/>
  <c r="C95" i="2" s="1"/>
  <c r="M95" i="14"/>
  <c r="E95" i="14"/>
  <c r="F95" i="14"/>
  <c r="H95" i="14" s="1"/>
  <c r="K94" i="14"/>
  <c r="M94" i="14"/>
  <c r="E94" i="14"/>
  <c r="F94" i="14"/>
  <c r="K93" i="14"/>
  <c r="N93" i="14" s="1"/>
  <c r="E93" i="14"/>
  <c r="F93" i="14" s="1"/>
  <c r="I93" i="14" s="1"/>
  <c r="K92" i="14"/>
  <c r="E92" i="14"/>
  <c r="F92" i="14" s="1"/>
  <c r="K91" i="14"/>
  <c r="N91" i="14" s="1"/>
  <c r="M91" i="14"/>
  <c r="E91" i="14"/>
  <c r="F91" i="14" s="1"/>
  <c r="H91" i="14" s="1"/>
  <c r="K90" i="14"/>
  <c r="E90" i="14"/>
  <c r="F90" i="14" s="1"/>
  <c r="K89" i="14"/>
  <c r="M89" i="14" s="1"/>
  <c r="E89" i="14"/>
  <c r="F89" i="14" s="1"/>
  <c r="I89" i="14" s="1"/>
  <c r="K88" i="14"/>
  <c r="E88" i="14"/>
  <c r="F88" i="14"/>
  <c r="I88" i="14" s="1"/>
  <c r="K87" i="14"/>
  <c r="N87" i="14" s="1"/>
  <c r="E87" i="14"/>
  <c r="F87" i="14" s="1"/>
  <c r="I87" i="14" s="1"/>
  <c r="K86" i="14"/>
  <c r="E86" i="14"/>
  <c r="F86" i="14" s="1"/>
  <c r="K85" i="14"/>
  <c r="N85" i="14" s="1"/>
  <c r="E85" i="14"/>
  <c r="F85" i="14" s="1"/>
  <c r="I85" i="14" s="1"/>
  <c r="K84" i="14"/>
  <c r="N84" i="14" s="1"/>
  <c r="E84" i="14"/>
  <c r="F84" i="14" s="1"/>
  <c r="I84" i="14" s="1"/>
  <c r="K83" i="14"/>
  <c r="M83" i="14" s="1"/>
  <c r="E83" i="14"/>
  <c r="F83" i="14" s="1"/>
  <c r="I83" i="14" s="1"/>
  <c r="K82" i="14"/>
  <c r="N82" i="14" s="1"/>
  <c r="E82" i="14"/>
  <c r="F82" i="14"/>
  <c r="I82" i="14" s="1"/>
  <c r="K81" i="14"/>
  <c r="E81" i="14"/>
  <c r="F81" i="14" s="1"/>
  <c r="I81" i="14" s="1"/>
  <c r="K80" i="14"/>
  <c r="N80" i="14" s="1"/>
  <c r="E80" i="14"/>
  <c r="F80" i="14" s="1"/>
  <c r="I80" i="14" s="1"/>
  <c r="K79" i="14"/>
  <c r="M79" i="14" s="1"/>
  <c r="E79" i="14"/>
  <c r="F79" i="14" s="1"/>
  <c r="I79" i="14" s="1"/>
  <c r="K78" i="14"/>
  <c r="C78" i="2" s="1"/>
  <c r="E78" i="14"/>
  <c r="F78" i="14" s="1"/>
  <c r="I78" i="14" s="1"/>
  <c r="K77" i="14"/>
  <c r="M77" i="14" s="1"/>
  <c r="E77" i="14"/>
  <c r="F77" i="14" s="1"/>
  <c r="I77" i="14" s="1"/>
  <c r="K76" i="14"/>
  <c r="N76" i="14" s="1"/>
  <c r="E76" i="14"/>
  <c r="F76" i="14" s="1"/>
  <c r="I76" i="14" s="1"/>
  <c r="K75" i="14"/>
  <c r="N75" i="14" s="1"/>
  <c r="E75" i="14"/>
  <c r="F75" i="14" s="1"/>
  <c r="H75" i="14" s="1"/>
  <c r="K74" i="14"/>
  <c r="C74" i="2" s="1"/>
  <c r="E74" i="14"/>
  <c r="F74" i="14" s="1"/>
  <c r="K73" i="14"/>
  <c r="M73" i="14" s="1"/>
  <c r="E73" i="14"/>
  <c r="F73" i="14" s="1"/>
  <c r="H73" i="14" s="1"/>
  <c r="K72" i="14"/>
  <c r="N72" i="14" s="1"/>
  <c r="E72" i="14"/>
  <c r="F72" i="14"/>
  <c r="H72" i="14" s="1"/>
  <c r="K71" i="14"/>
  <c r="M71" i="14" s="1"/>
  <c r="E71" i="14"/>
  <c r="F71" i="14"/>
  <c r="I71" i="14" s="1"/>
  <c r="K70" i="14"/>
  <c r="N70" i="14" s="1"/>
  <c r="E70" i="14"/>
  <c r="F70" i="14" s="1"/>
  <c r="K69" i="14"/>
  <c r="N69" i="14" s="1"/>
  <c r="E69" i="14"/>
  <c r="F69" i="14" s="1"/>
  <c r="I69" i="14" s="1"/>
  <c r="K68" i="14"/>
  <c r="C68" i="2" s="1"/>
  <c r="N68" i="14"/>
  <c r="E68" i="14"/>
  <c r="F68" i="14" s="1"/>
  <c r="I68" i="14" s="1"/>
  <c r="K67" i="14"/>
  <c r="N67" i="14" s="1"/>
  <c r="E67" i="14"/>
  <c r="F67" i="14" s="1"/>
  <c r="H67" i="14" s="1"/>
  <c r="K66" i="14"/>
  <c r="N66" i="14" s="1"/>
  <c r="E66" i="14"/>
  <c r="F66" i="14" s="1"/>
  <c r="H66" i="14" s="1"/>
  <c r="K65" i="14"/>
  <c r="M65" i="14" s="1"/>
  <c r="E65" i="14"/>
  <c r="F65" i="14" s="1"/>
  <c r="I65" i="14" s="1"/>
  <c r="K64" i="14"/>
  <c r="N64" i="14" s="1"/>
  <c r="E64" i="14"/>
  <c r="F64" i="14" s="1"/>
  <c r="H64" i="14" s="1"/>
  <c r="K63" i="14"/>
  <c r="N63" i="14" s="1"/>
  <c r="E63" i="14"/>
  <c r="F63" i="14" s="1"/>
  <c r="H63" i="14" s="1"/>
  <c r="K62" i="14"/>
  <c r="C62" i="2" s="1"/>
  <c r="E62" i="14"/>
  <c r="F62" i="14" s="1"/>
  <c r="K60" i="14"/>
  <c r="N60" i="14" s="1"/>
  <c r="E60" i="14"/>
  <c r="F60" i="14" s="1"/>
  <c r="K59" i="14"/>
  <c r="C59" i="2" s="1"/>
  <c r="E59" i="14"/>
  <c r="F59" i="14" s="1"/>
  <c r="I59" i="14" s="1"/>
  <c r="K58" i="14"/>
  <c r="M58" i="14" s="1"/>
  <c r="E58" i="14"/>
  <c r="F58" i="14" s="1"/>
  <c r="I58" i="14" s="1"/>
  <c r="K57" i="14"/>
  <c r="M57" i="14" s="1"/>
  <c r="E57" i="14"/>
  <c r="F57" i="14"/>
  <c r="I57" i="14" s="1"/>
  <c r="K56" i="14"/>
  <c r="N56" i="14" s="1"/>
  <c r="E56" i="14"/>
  <c r="F56" i="14"/>
  <c r="H56" i="14" s="1"/>
  <c r="K55" i="14"/>
  <c r="E55" i="14"/>
  <c r="F55" i="14" s="1"/>
  <c r="K54" i="14"/>
  <c r="N54" i="14" s="1"/>
  <c r="E54" i="14"/>
  <c r="F54" i="14" s="1"/>
  <c r="K53" i="14"/>
  <c r="M53" i="14" s="1"/>
  <c r="E53" i="14"/>
  <c r="F53" i="14" s="1"/>
  <c r="I53" i="14" s="1"/>
  <c r="K52" i="14"/>
  <c r="N52" i="14" s="1"/>
  <c r="E52" i="14"/>
  <c r="F52" i="14" s="1"/>
  <c r="I52" i="14" s="1"/>
  <c r="K51" i="14"/>
  <c r="M51" i="14" s="1"/>
  <c r="E51" i="14"/>
  <c r="F51" i="14" s="1"/>
  <c r="H51" i="14" s="1"/>
  <c r="K50" i="14"/>
  <c r="C50" i="2" s="1"/>
  <c r="E50" i="14"/>
  <c r="F50" i="14" s="1"/>
  <c r="I50" i="14" s="1"/>
  <c r="K49" i="14"/>
  <c r="N49" i="14" s="1"/>
  <c r="E49" i="14"/>
  <c r="F49" i="14" s="1"/>
  <c r="K48" i="14"/>
  <c r="C48" i="2" s="1"/>
  <c r="E48" i="14"/>
  <c r="F48" i="14" s="1"/>
  <c r="K47" i="14"/>
  <c r="M47" i="14" s="1"/>
  <c r="E47" i="14"/>
  <c r="F47" i="14" s="1"/>
  <c r="I47" i="14" s="1"/>
  <c r="K46" i="14"/>
  <c r="C46" i="2" s="1"/>
  <c r="E46" i="14"/>
  <c r="F46" i="14" s="1"/>
  <c r="H46" i="14" s="1"/>
  <c r="K45" i="14"/>
  <c r="C45" i="2" s="1"/>
  <c r="E45" i="14"/>
  <c r="F45" i="14" s="1"/>
  <c r="H45" i="14" s="1"/>
  <c r="K44" i="14"/>
  <c r="N44" i="14" s="1"/>
  <c r="E44" i="14"/>
  <c r="F44" i="14" s="1"/>
  <c r="K43" i="14"/>
  <c r="E43" i="14"/>
  <c r="F43" i="14" s="1"/>
  <c r="H43" i="14" s="1"/>
  <c r="K42" i="14"/>
  <c r="N42" i="14" s="1"/>
  <c r="C42" i="2"/>
  <c r="E42" i="14"/>
  <c r="F42" i="14" s="1"/>
  <c r="I42" i="14" s="1"/>
  <c r="K41" i="14"/>
  <c r="M41" i="14" s="1"/>
  <c r="E41" i="14"/>
  <c r="F41" i="14"/>
  <c r="I41" i="14" s="1"/>
  <c r="K40" i="14"/>
  <c r="C40" i="2" s="1"/>
  <c r="E40" i="14"/>
  <c r="F40" i="14" s="1"/>
  <c r="K39" i="14"/>
  <c r="M39" i="14" s="1"/>
  <c r="E39" i="14"/>
  <c r="F39" i="14" s="1"/>
  <c r="K38" i="14"/>
  <c r="N38" i="14" s="1"/>
  <c r="E38" i="14"/>
  <c r="F38" i="14" s="1"/>
  <c r="H38" i="14" s="1"/>
  <c r="K37" i="14"/>
  <c r="C37" i="2" s="1"/>
  <c r="E37" i="14"/>
  <c r="F37" i="14" s="1"/>
  <c r="I37" i="14" s="1"/>
  <c r="K36" i="14"/>
  <c r="N36" i="14" s="1"/>
  <c r="E36" i="14"/>
  <c r="F36" i="14" s="1"/>
  <c r="H36" i="14" s="1"/>
  <c r="K35" i="14"/>
  <c r="M35" i="14" s="1"/>
  <c r="E35" i="14"/>
  <c r="F35" i="14"/>
  <c r="H35" i="14" s="1"/>
  <c r="K34" i="14"/>
  <c r="N34" i="14" s="1"/>
  <c r="E34" i="14"/>
  <c r="F34" i="14"/>
  <c r="I34" i="14" s="1"/>
  <c r="K33" i="14"/>
  <c r="C33" i="2" s="1"/>
  <c r="E33" i="14"/>
  <c r="F33" i="14"/>
  <c r="I33" i="14" s="1"/>
  <c r="K32" i="14"/>
  <c r="E32" i="14"/>
  <c r="F32" i="14" s="1"/>
  <c r="K31" i="14"/>
  <c r="M31" i="14" s="1"/>
  <c r="E31" i="14"/>
  <c r="F31" i="14" s="1"/>
  <c r="K30" i="14"/>
  <c r="E30" i="14"/>
  <c r="F30" i="14"/>
  <c r="I30" i="14" s="1"/>
  <c r="K29" i="14"/>
  <c r="N29" i="14" s="1"/>
  <c r="E29" i="14"/>
  <c r="K28" i="14"/>
  <c r="C28" i="2" s="1"/>
  <c r="E28" i="14"/>
  <c r="F28" i="14" s="1"/>
  <c r="K27" i="14"/>
  <c r="M27" i="14" s="1"/>
  <c r="E27" i="14"/>
  <c r="F27" i="14"/>
  <c r="H27" i="14" s="1"/>
  <c r="K26" i="14"/>
  <c r="N26" i="14" s="1"/>
  <c r="E26" i="14"/>
  <c r="F26" i="14"/>
  <c r="I26" i="14" s="1"/>
  <c r="K25" i="14"/>
  <c r="C25" i="2" s="1"/>
  <c r="E25" i="14"/>
  <c r="F25" i="14" s="1"/>
  <c r="H25" i="14" s="1"/>
  <c r="K24" i="14"/>
  <c r="E24" i="14"/>
  <c r="F24" i="14" s="1"/>
  <c r="I24" i="14" s="1"/>
  <c r="K23" i="14"/>
  <c r="E23" i="14"/>
  <c r="F23" i="14" s="1"/>
  <c r="K22" i="14"/>
  <c r="N22" i="14" s="1"/>
  <c r="E22" i="14"/>
  <c r="F22" i="14" s="1"/>
  <c r="K21" i="14"/>
  <c r="M21" i="14" s="1"/>
  <c r="E21" i="14"/>
  <c r="F21" i="14"/>
  <c r="I21" i="14" s="1"/>
  <c r="K20" i="14"/>
  <c r="M20" i="14" s="1"/>
  <c r="E20" i="14"/>
  <c r="F20" i="14" s="1"/>
  <c r="H20" i="14" s="1"/>
  <c r="K19" i="14"/>
  <c r="M19" i="14" s="1"/>
  <c r="E19" i="14"/>
  <c r="F19" i="14" s="1"/>
  <c r="K18" i="14"/>
  <c r="M18" i="14" s="1"/>
  <c r="E18" i="14"/>
  <c r="F18" i="14"/>
  <c r="H18" i="14" s="1"/>
  <c r="K17" i="14"/>
  <c r="M17" i="14" s="1"/>
  <c r="N17" i="14"/>
  <c r="E17" i="14"/>
  <c r="F17" i="14" s="1"/>
  <c r="I17" i="14" s="1"/>
  <c r="K16" i="14"/>
  <c r="E16" i="14"/>
  <c r="F16" i="14" s="1"/>
  <c r="I16" i="14" s="1"/>
  <c r="H16" i="14"/>
  <c r="K15" i="14"/>
  <c r="N15" i="14" s="1"/>
  <c r="E15" i="14"/>
  <c r="F15" i="14" s="1"/>
  <c r="K14" i="14"/>
  <c r="M14" i="14" s="1"/>
  <c r="N14" i="14"/>
  <c r="E14" i="14"/>
  <c r="F14" i="14" s="1"/>
  <c r="I14" i="14" s="1"/>
  <c r="K13" i="14"/>
  <c r="E13" i="14"/>
  <c r="F13" i="14" s="1"/>
  <c r="H13" i="14" s="1"/>
  <c r="K12" i="14"/>
  <c r="C12" i="2" s="1"/>
  <c r="E12" i="14"/>
  <c r="F12" i="14" s="1"/>
  <c r="I12" i="14" s="1"/>
  <c r="D152" i="4"/>
  <c r="D153" i="4"/>
  <c r="D154" i="4"/>
  <c r="E151" i="1"/>
  <c r="E152" i="1"/>
  <c r="E153" i="1"/>
  <c r="K131" i="4"/>
  <c r="M131" i="4" s="1"/>
  <c r="K131" i="1"/>
  <c r="F131" i="2"/>
  <c r="G131" i="2"/>
  <c r="H131" i="2"/>
  <c r="E131" i="4" s="1"/>
  <c r="J131" i="2"/>
  <c r="N131" i="2"/>
  <c r="F131" i="1"/>
  <c r="H131" i="1" s="1"/>
  <c r="K36" i="4"/>
  <c r="N36" i="4" s="1"/>
  <c r="F60" i="1"/>
  <c r="F59" i="1"/>
  <c r="F58" i="1"/>
  <c r="H58" i="1" s="1"/>
  <c r="F57" i="1"/>
  <c r="F56" i="1"/>
  <c r="I56" i="1" s="1"/>
  <c r="F55" i="1"/>
  <c r="F54" i="1"/>
  <c r="H54" i="1" s="1"/>
  <c r="F53" i="1"/>
  <c r="F52" i="1"/>
  <c r="H52" i="1" s="1"/>
  <c r="F51" i="1"/>
  <c r="F50" i="1"/>
  <c r="H50" i="1" s="1"/>
  <c r="F49" i="1"/>
  <c r="H49" i="1" s="1"/>
  <c r="F48" i="1"/>
  <c r="H48" i="1" s="1"/>
  <c r="F47" i="1"/>
  <c r="I47" i="1" s="1"/>
  <c r="F46" i="1"/>
  <c r="I46" i="1" s="1"/>
  <c r="F45" i="1"/>
  <c r="I45" i="1" s="1"/>
  <c r="F44" i="1"/>
  <c r="H44" i="1" s="1"/>
  <c r="F43" i="1"/>
  <c r="F42" i="1"/>
  <c r="I42" i="1" s="1"/>
  <c r="F41" i="1"/>
  <c r="H41" i="1" s="1"/>
  <c r="F40" i="1"/>
  <c r="F39" i="1"/>
  <c r="I39" i="1" s="1"/>
  <c r="F38" i="1"/>
  <c r="H38" i="1" s="1"/>
  <c r="F37" i="1"/>
  <c r="H37" i="1" s="1"/>
  <c r="F36" i="1"/>
  <c r="F35" i="1"/>
  <c r="H35" i="1" s="1"/>
  <c r="F34" i="1"/>
  <c r="F33" i="1"/>
  <c r="F32" i="1"/>
  <c r="I32" i="1" s="1"/>
  <c r="F31" i="1"/>
  <c r="H31" i="1" s="1"/>
  <c r="F30" i="1"/>
  <c r="H30" i="1" s="1"/>
  <c r="F29" i="1"/>
  <c r="F28" i="1"/>
  <c r="I28" i="1" s="1"/>
  <c r="F27" i="1"/>
  <c r="F26" i="1"/>
  <c r="F25" i="1"/>
  <c r="I25" i="1" s="1"/>
  <c r="F24" i="1"/>
  <c r="I24" i="1" s="1"/>
  <c r="F23" i="1"/>
  <c r="F22" i="1"/>
  <c r="I22" i="1" s="1"/>
  <c r="F21" i="1"/>
  <c r="H21" i="1" s="1"/>
  <c r="F20" i="1"/>
  <c r="F19" i="1"/>
  <c r="I19" i="1" s="1"/>
  <c r="F18" i="1"/>
  <c r="I18" i="1" s="1"/>
  <c r="F17" i="1"/>
  <c r="I17" i="1" s="1"/>
  <c r="F16" i="1"/>
  <c r="I16" i="1" s="1"/>
  <c r="F15" i="1"/>
  <c r="F14" i="1"/>
  <c r="F13" i="1"/>
  <c r="H13" i="1" s="1"/>
  <c r="F12" i="1"/>
  <c r="K133" i="4"/>
  <c r="M133" i="4" s="1"/>
  <c r="K134" i="4"/>
  <c r="K135" i="4"/>
  <c r="N135" i="4" s="1"/>
  <c r="K136" i="4"/>
  <c r="F133" i="2"/>
  <c r="L133" i="2" s="1"/>
  <c r="G133" i="2"/>
  <c r="H133" i="2"/>
  <c r="E133" i="4" s="1"/>
  <c r="J133" i="2"/>
  <c r="N133" i="2"/>
  <c r="F134" i="2"/>
  <c r="C134" i="3"/>
  <c r="G134" i="2"/>
  <c r="H134" i="2"/>
  <c r="E134" i="4" s="1"/>
  <c r="J134" i="2"/>
  <c r="N134" i="2" s="1"/>
  <c r="F135" i="2"/>
  <c r="C135" i="3" s="1"/>
  <c r="G135" i="2"/>
  <c r="H135" i="2"/>
  <c r="E135" i="4" s="1"/>
  <c r="F135" i="4" s="1"/>
  <c r="J135" i="2"/>
  <c r="N135" i="2"/>
  <c r="F136" i="2"/>
  <c r="L136" i="2" s="1"/>
  <c r="G136" i="2"/>
  <c r="H136" i="2"/>
  <c r="E136" i="4" s="1"/>
  <c r="J136" i="2"/>
  <c r="N136" i="2" s="1"/>
  <c r="D135" i="2"/>
  <c r="K133" i="1"/>
  <c r="M133" i="1" s="1"/>
  <c r="K134" i="1"/>
  <c r="K135" i="1"/>
  <c r="K136" i="1"/>
  <c r="B136" i="2" s="1"/>
  <c r="F136" i="1"/>
  <c r="I136" i="1" s="1"/>
  <c r="F133" i="1"/>
  <c r="F134" i="1"/>
  <c r="J36" i="2"/>
  <c r="N36" i="2" s="1"/>
  <c r="K36" i="1"/>
  <c r="F36" i="2"/>
  <c r="L36" i="2"/>
  <c r="G36" i="3" s="1"/>
  <c r="G36" i="2"/>
  <c r="H36" i="2"/>
  <c r="E36" i="4" s="1"/>
  <c r="K147" i="4"/>
  <c r="F147" i="2"/>
  <c r="C147" i="3"/>
  <c r="G147" i="2"/>
  <c r="H147" i="2"/>
  <c r="E147" i="4" s="1"/>
  <c r="J147" i="2"/>
  <c r="N147" i="2" s="1"/>
  <c r="C147" i="2"/>
  <c r="K147" i="1"/>
  <c r="B147" i="2" s="1"/>
  <c r="F147" i="1"/>
  <c r="K62" i="1"/>
  <c r="K107" i="4"/>
  <c r="K108" i="4"/>
  <c r="M108" i="4" s="1"/>
  <c r="B152" i="4"/>
  <c r="C152" i="4"/>
  <c r="B153" i="4"/>
  <c r="C153" i="4"/>
  <c r="B154" i="4"/>
  <c r="C154" i="4"/>
  <c r="H107" i="2"/>
  <c r="E107" i="4" s="1"/>
  <c r="K107" i="1"/>
  <c r="F107" i="2"/>
  <c r="L107" i="2"/>
  <c r="G107" i="2"/>
  <c r="H108" i="2"/>
  <c r="E108" i="4" s="1"/>
  <c r="F108" i="4" s="1"/>
  <c r="I108" i="4" s="1"/>
  <c r="J107" i="2"/>
  <c r="N107" i="2" s="1"/>
  <c r="F107" i="1"/>
  <c r="H107" i="1" s="1"/>
  <c r="F62" i="1"/>
  <c r="I62" i="1" s="1"/>
  <c r="F63" i="1"/>
  <c r="H63" i="1" s="1"/>
  <c r="F64" i="1"/>
  <c r="H64" i="1" s="1"/>
  <c r="F65" i="1"/>
  <c r="H65" i="1" s="1"/>
  <c r="F66" i="1"/>
  <c r="I66" i="1" s="1"/>
  <c r="F67" i="1"/>
  <c r="F68" i="1"/>
  <c r="H68" i="1" s="1"/>
  <c r="F69" i="1"/>
  <c r="F70" i="1"/>
  <c r="F71" i="1"/>
  <c r="H71" i="1" s="1"/>
  <c r="F72" i="1"/>
  <c r="F73" i="1"/>
  <c r="I73" i="1" s="1"/>
  <c r="F74" i="1"/>
  <c r="I74" i="1" s="1"/>
  <c r="F75" i="1"/>
  <c r="I75" i="1" s="1"/>
  <c r="F76" i="1"/>
  <c r="H76" i="1" s="1"/>
  <c r="F77" i="1"/>
  <c r="H77" i="1" s="1"/>
  <c r="F78" i="1"/>
  <c r="F79" i="1"/>
  <c r="I79" i="1" s="1"/>
  <c r="F80" i="1"/>
  <c r="H80" i="1" s="1"/>
  <c r="F81" i="1"/>
  <c r="F82" i="1"/>
  <c r="I82" i="1" s="1"/>
  <c r="F83" i="1"/>
  <c r="I83" i="1" s="1"/>
  <c r="F84" i="1"/>
  <c r="H84" i="1" s="1"/>
  <c r="F85" i="1"/>
  <c r="H85" i="1" s="1"/>
  <c r="F86" i="1"/>
  <c r="I86" i="1" s="1"/>
  <c r="F87" i="1"/>
  <c r="I87" i="1" s="1"/>
  <c r="F88" i="1"/>
  <c r="F89" i="1"/>
  <c r="F90" i="1"/>
  <c r="H90" i="1" s="1"/>
  <c r="F91" i="1"/>
  <c r="I91" i="1" s="1"/>
  <c r="F92" i="1"/>
  <c r="I92" i="1" s="1"/>
  <c r="F93" i="1"/>
  <c r="F94" i="1"/>
  <c r="H94" i="1" s="1"/>
  <c r="F95" i="1"/>
  <c r="H95" i="1"/>
  <c r="F96" i="1"/>
  <c r="H96" i="1" s="1"/>
  <c r="F97" i="1"/>
  <c r="F98" i="1"/>
  <c r="I98" i="1" s="1"/>
  <c r="F99" i="1"/>
  <c r="H99" i="1" s="1"/>
  <c r="F100" i="1"/>
  <c r="H100" i="1" s="1"/>
  <c r="F101" i="1"/>
  <c r="I101" i="1" s="1"/>
  <c r="F102" i="1"/>
  <c r="F103" i="1"/>
  <c r="F104" i="1"/>
  <c r="I104" i="1" s="1"/>
  <c r="F105" i="1"/>
  <c r="I105" i="1" s="1"/>
  <c r="F106" i="1"/>
  <c r="H106" i="1" s="1"/>
  <c r="F108" i="1"/>
  <c r="F109" i="1"/>
  <c r="I109" i="1" s="1"/>
  <c r="F110" i="1"/>
  <c r="F111" i="1"/>
  <c r="F112" i="1"/>
  <c r="F113" i="1"/>
  <c r="F114" i="1"/>
  <c r="I114" i="1" s="1"/>
  <c r="F115" i="1"/>
  <c r="F116" i="1"/>
  <c r="F117" i="1"/>
  <c r="I117" i="1" s="1"/>
  <c r="F118" i="1"/>
  <c r="I118" i="1" s="1"/>
  <c r="F120" i="1"/>
  <c r="H120" i="1" s="1"/>
  <c r="F121" i="1"/>
  <c r="F122" i="1"/>
  <c r="I122" i="1" s="1"/>
  <c r="F123" i="1"/>
  <c r="I123" i="1"/>
  <c r="F124" i="1"/>
  <c r="H124" i="1" s="1"/>
  <c r="F125" i="1"/>
  <c r="I125" i="1" s="1"/>
  <c r="F126" i="1"/>
  <c r="F127" i="1"/>
  <c r="I127" i="1" s="1"/>
  <c r="F128" i="1"/>
  <c r="F129" i="1"/>
  <c r="F130" i="1"/>
  <c r="I130" i="1" s="1"/>
  <c r="F132" i="1"/>
  <c r="H132" i="1" s="1"/>
  <c r="F135" i="1"/>
  <c r="I135" i="1"/>
  <c r="F138" i="1"/>
  <c r="H138" i="1" s="1"/>
  <c r="F140" i="1"/>
  <c r="I140" i="1" s="1"/>
  <c r="F141" i="1"/>
  <c r="H141" i="1"/>
  <c r="F142" i="1"/>
  <c r="H142" i="1" s="1"/>
  <c r="F143" i="1"/>
  <c r="F144" i="1"/>
  <c r="I144" i="1" s="1"/>
  <c r="F145" i="1"/>
  <c r="I145" i="1" s="1"/>
  <c r="F148" i="1"/>
  <c r="H148" i="1" s="1"/>
  <c r="F149" i="1"/>
  <c r="I149" i="1" s="1"/>
  <c r="K108" i="1"/>
  <c r="B108" i="2" s="1"/>
  <c r="F108" i="2"/>
  <c r="C108" i="3"/>
  <c r="J108" i="2"/>
  <c r="N108" i="2" s="1"/>
  <c r="G108" i="2"/>
  <c r="H148" i="2"/>
  <c r="E148" i="4" s="1"/>
  <c r="K148" i="1"/>
  <c r="N148" i="1" s="1"/>
  <c r="D148" i="2"/>
  <c r="F148" i="2"/>
  <c r="C148" i="3" s="1"/>
  <c r="G148" i="2"/>
  <c r="J148" i="2"/>
  <c r="N148" i="2"/>
  <c r="K138" i="4"/>
  <c r="N138" i="4" s="1"/>
  <c r="K138" i="1"/>
  <c r="F138" i="2"/>
  <c r="K148" i="4"/>
  <c r="K12" i="4"/>
  <c r="K12" i="1"/>
  <c r="K13" i="4"/>
  <c r="K13" i="1"/>
  <c r="B13" i="2" s="1"/>
  <c r="D13" i="2"/>
  <c r="K14" i="4"/>
  <c r="M14" i="4" s="1"/>
  <c r="K14" i="1"/>
  <c r="B14" i="2" s="1"/>
  <c r="K15" i="4"/>
  <c r="N15" i="4" s="1"/>
  <c r="K15" i="1"/>
  <c r="M15" i="1" s="1"/>
  <c r="K16" i="4"/>
  <c r="K16" i="1"/>
  <c r="K17" i="4"/>
  <c r="N17" i="4" s="1"/>
  <c r="K17" i="1"/>
  <c r="B17" i="2" s="1"/>
  <c r="D17" i="2"/>
  <c r="K18" i="4"/>
  <c r="N18" i="4" s="1"/>
  <c r="K18" i="1"/>
  <c r="M18" i="1" s="1"/>
  <c r="K19" i="4"/>
  <c r="K19" i="1"/>
  <c r="B19" i="2" s="1"/>
  <c r="D19" i="2"/>
  <c r="K20" i="4"/>
  <c r="K20" i="1"/>
  <c r="M20" i="1" s="1"/>
  <c r="K21" i="4"/>
  <c r="K21" i="1"/>
  <c r="N21" i="1" s="1"/>
  <c r="D21" i="2"/>
  <c r="K22" i="4"/>
  <c r="M22" i="4" s="1"/>
  <c r="K22" i="1"/>
  <c r="B22" i="2" s="1"/>
  <c r="C22" i="2"/>
  <c r="K23" i="4"/>
  <c r="N23" i="4" s="1"/>
  <c r="K23" i="1"/>
  <c r="K24" i="4"/>
  <c r="K24" i="1"/>
  <c r="N24" i="1" s="1"/>
  <c r="K25" i="4"/>
  <c r="M25" i="4" s="1"/>
  <c r="K25" i="1"/>
  <c r="K26" i="4"/>
  <c r="M26" i="4" s="1"/>
  <c r="K26" i="1"/>
  <c r="K27" i="4"/>
  <c r="M27" i="4" s="1"/>
  <c r="K27" i="1"/>
  <c r="M27" i="1" s="1"/>
  <c r="D27" i="2"/>
  <c r="K28" i="4"/>
  <c r="K28" i="1"/>
  <c r="K29" i="4"/>
  <c r="M29" i="4" s="1"/>
  <c r="K29" i="1"/>
  <c r="N29" i="1" s="1"/>
  <c r="K30" i="4"/>
  <c r="M30" i="4" s="1"/>
  <c r="K30" i="1"/>
  <c r="K31" i="4"/>
  <c r="M31" i="4" s="1"/>
  <c r="K31" i="1"/>
  <c r="N31" i="1" s="1"/>
  <c r="K32" i="4"/>
  <c r="K32" i="1"/>
  <c r="B32" i="2" s="1"/>
  <c r="K33" i="4"/>
  <c r="M33" i="4" s="1"/>
  <c r="K33" i="1"/>
  <c r="M33" i="1" s="1"/>
  <c r="D33" i="2"/>
  <c r="K34" i="4"/>
  <c r="K34" i="1"/>
  <c r="K35" i="4"/>
  <c r="M35" i="4" s="1"/>
  <c r="K35" i="1"/>
  <c r="M35" i="1" s="1"/>
  <c r="K37" i="4"/>
  <c r="K37" i="1"/>
  <c r="K38" i="4"/>
  <c r="K38" i="1"/>
  <c r="K39" i="4"/>
  <c r="K39" i="1"/>
  <c r="N39" i="1" s="1"/>
  <c r="K40" i="4"/>
  <c r="K40" i="1"/>
  <c r="N40" i="1" s="1"/>
  <c r="K41" i="4"/>
  <c r="K41" i="1"/>
  <c r="D41" i="2"/>
  <c r="K42" i="4"/>
  <c r="N42" i="4" s="1"/>
  <c r="K42" i="1"/>
  <c r="D42" i="2"/>
  <c r="K43" i="4"/>
  <c r="K43" i="1"/>
  <c r="N43" i="1" s="1"/>
  <c r="K44" i="4"/>
  <c r="K44" i="1"/>
  <c r="B44" i="2" s="1"/>
  <c r="M44" i="1"/>
  <c r="K45" i="4"/>
  <c r="N45" i="4" s="1"/>
  <c r="K45" i="1"/>
  <c r="K46" i="4"/>
  <c r="M46" i="4" s="1"/>
  <c r="K46" i="1"/>
  <c r="M46" i="1" s="1"/>
  <c r="K47" i="4"/>
  <c r="N47" i="4" s="1"/>
  <c r="K47" i="1"/>
  <c r="K48" i="4"/>
  <c r="N48" i="4" s="1"/>
  <c r="K48" i="1"/>
  <c r="K49" i="4"/>
  <c r="K49" i="1"/>
  <c r="N49" i="1" s="1"/>
  <c r="K50" i="4"/>
  <c r="K50" i="1"/>
  <c r="M50" i="1" s="1"/>
  <c r="K51" i="4"/>
  <c r="K51" i="1"/>
  <c r="C51" i="2"/>
  <c r="K52" i="4"/>
  <c r="K52" i="1"/>
  <c r="D52" i="2"/>
  <c r="K53" i="4"/>
  <c r="K53" i="1"/>
  <c r="N53" i="1" s="1"/>
  <c r="K54" i="4"/>
  <c r="M54" i="4" s="1"/>
  <c r="K54" i="1"/>
  <c r="B54" i="2" s="1"/>
  <c r="K55" i="4"/>
  <c r="M55" i="4" s="1"/>
  <c r="K55" i="1"/>
  <c r="K56" i="4"/>
  <c r="K56" i="1"/>
  <c r="B56" i="2" s="1"/>
  <c r="K57" i="4"/>
  <c r="K57" i="1"/>
  <c r="K58" i="4"/>
  <c r="M58" i="4" s="1"/>
  <c r="K58" i="1"/>
  <c r="B58" i="2" s="1"/>
  <c r="N58" i="1"/>
  <c r="K59" i="4"/>
  <c r="M59" i="4" s="1"/>
  <c r="K59" i="1"/>
  <c r="M59" i="1" s="1"/>
  <c r="K60" i="4"/>
  <c r="K60" i="1"/>
  <c r="K62" i="4"/>
  <c r="M62" i="4" s="1"/>
  <c r="D62" i="2"/>
  <c r="K63" i="4"/>
  <c r="M63" i="4" s="1"/>
  <c r="K63" i="1"/>
  <c r="D63" i="2"/>
  <c r="K64" i="4"/>
  <c r="M64" i="4" s="1"/>
  <c r="K64" i="1"/>
  <c r="K65" i="4"/>
  <c r="M65" i="4" s="1"/>
  <c r="K65" i="1"/>
  <c r="D65" i="2"/>
  <c r="K66" i="4"/>
  <c r="M66" i="4" s="1"/>
  <c r="K66" i="1"/>
  <c r="C66" i="2"/>
  <c r="K67" i="4"/>
  <c r="M67" i="4" s="1"/>
  <c r="K67" i="1"/>
  <c r="N67" i="1" s="1"/>
  <c r="B67" i="2"/>
  <c r="K68" i="4"/>
  <c r="M68" i="4" s="1"/>
  <c r="K68" i="1"/>
  <c r="D68" i="2"/>
  <c r="K69" i="4"/>
  <c r="M69" i="4" s="1"/>
  <c r="K69" i="1"/>
  <c r="K70" i="4"/>
  <c r="K70" i="1"/>
  <c r="K71" i="4"/>
  <c r="K71" i="1"/>
  <c r="M71" i="1" s="1"/>
  <c r="N71" i="1"/>
  <c r="K72" i="4"/>
  <c r="K72" i="1"/>
  <c r="D72" i="2"/>
  <c r="K73" i="4"/>
  <c r="N73" i="4" s="1"/>
  <c r="K73" i="1"/>
  <c r="K74" i="4"/>
  <c r="K74" i="1"/>
  <c r="B74" i="2" s="1"/>
  <c r="K75" i="4"/>
  <c r="M75" i="4" s="1"/>
  <c r="K75" i="1"/>
  <c r="N75" i="1" s="1"/>
  <c r="K76" i="4"/>
  <c r="K76" i="1"/>
  <c r="B76" i="2" s="1"/>
  <c r="K77" i="4"/>
  <c r="M77" i="4" s="1"/>
  <c r="K77" i="1"/>
  <c r="K78" i="4"/>
  <c r="K78" i="1"/>
  <c r="B78" i="2" s="1"/>
  <c r="K79" i="4"/>
  <c r="N79" i="4" s="1"/>
  <c r="K79" i="1"/>
  <c r="K80" i="4"/>
  <c r="N80" i="4" s="1"/>
  <c r="K80" i="1"/>
  <c r="K81" i="4"/>
  <c r="K81" i="1"/>
  <c r="B81" i="2" s="1"/>
  <c r="K82" i="4"/>
  <c r="M82" i="4" s="1"/>
  <c r="K82" i="1"/>
  <c r="D82" i="2"/>
  <c r="K83" i="4"/>
  <c r="M83" i="4" s="1"/>
  <c r="K83" i="1"/>
  <c r="M83" i="1" s="1"/>
  <c r="D83" i="2"/>
  <c r="K84" i="4"/>
  <c r="K84" i="1"/>
  <c r="M84" i="1"/>
  <c r="K85" i="4"/>
  <c r="K85" i="1"/>
  <c r="B85" i="2" s="1"/>
  <c r="K86" i="4"/>
  <c r="M86" i="4" s="1"/>
  <c r="K86" i="1"/>
  <c r="K87" i="4"/>
  <c r="K87" i="1"/>
  <c r="D87" i="2"/>
  <c r="K88" i="4"/>
  <c r="N88" i="4" s="1"/>
  <c r="K88" i="1"/>
  <c r="B88" i="2" s="1"/>
  <c r="K89" i="4"/>
  <c r="M89" i="4" s="1"/>
  <c r="K89" i="1"/>
  <c r="D89" i="2"/>
  <c r="K90" i="4"/>
  <c r="N90" i="4" s="1"/>
  <c r="K90" i="1"/>
  <c r="B90" i="2" s="1"/>
  <c r="K91" i="4"/>
  <c r="M91" i="4" s="1"/>
  <c r="K91" i="1"/>
  <c r="K92" i="4"/>
  <c r="K92" i="1"/>
  <c r="B92" i="2" s="1"/>
  <c r="K93" i="4"/>
  <c r="N93" i="4" s="1"/>
  <c r="K93" i="1"/>
  <c r="N93" i="1" s="1"/>
  <c r="K94" i="4"/>
  <c r="K94" i="1"/>
  <c r="N94" i="1" s="1"/>
  <c r="C94" i="2"/>
  <c r="K95" i="4"/>
  <c r="N95" i="4" s="1"/>
  <c r="K95" i="1"/>
  <c r="D95" i="2"/>
  <c r="K96" i="4"/>
  <c r="K96" i="1"/>
  <c r="K97" i="4"/>
  <c r="K97" i="1"/>
  <c r="N97" i="1" s="1"/>
  <c r="K98" i="4"/>
  <c r="K98" i="1"/>
  <c r="K99" i="4"/>
  <c r="M99" i="4" s="1"/>
  <c r="K99" i="1"/>
  <c r="K100" i="4"/>
  <c r="M100" i="4" s="1"/>
  <c r="K100" i="1"/>
  <c r="K101" i="4"/>
  <c r="K101" i="1"/>
  <c r="K102" i="4"/>
  <c r="K102" i="1"/>
  <c r="M102" i="1" s="1"/>
  <c r="K103" i="4"/>
  <c r="N103" i="4" s="1"/>
  <c r="K103" i="1"/>
  <c r="K104" i="4"/>
  <c r="N104" i="4" s="1"/>
  <c r="K104" i="1"/>
  <c r="K105" i="4"/>
  <c r="K105" i="1"/>
  <c r="N105" i="1" s="1"/>
  <c r="K106" i="4"/>
  <c r="K106" i="1"/>
  <c r="C106" i="2"/>
  <c r="K109" i="4"/>
  <c r="M109" i="4" s="1"/>
  <c r="K109" i="1"/>
  <c r="B109" i="2" s="1"/>
  <c r="C109" i="2"/>
  <c r="K110" i="4"/>
  <c r="M110" i="4" s="1"/>
  <c r="K110" i="1"/>
  <c r="D110" i="2"/>
  <c r="K111" i="4"/>
  <c r="M111" i="4" s="1"/>
  <c r="K111" i="1"/>
  <c r="M111" i="1" s="1"/>
  <c r="K112" i="4"/>
  <c r="K112" i="1"/>
  <c r="K113" i="4"/>
  <c r="K113" i="1"/>
  <c r="D113" i="2"/>
  <c r="K114" i="4"/>
  <c r="M114" i="4" s="1"/>
  <c r="K114" i="1"/>
  <c r="N114" i="1" s="1"/>
  <c r="K115" i="4"/>
  <c r="N115" i="4" s="1"/>
  <c r="K115" i="1"/>
  <c r="K116" i="4"/>
  <c r="K116" i="1"/>
  <c r="M116" i="1" s="1"/>
  <c r="K117" i="4"/>
  <c r="M117" i="4" s="1"/>
  <c r="K117" i="1"/>
  <c r="B117" i="2" s="1"/>
  <c r="D117" i="2"/>
  <c r="K118" i="4"/>
  <c r="K118" i="1"/>
  <c r="K120" i="4"/>
  <c r="M120" i="4" s="1"/>
  <c r="K120" i="1"/>
  <c r="B120" i="2" s="1"/>
  <c r="D120" i="2"/>
  <c r="K121" i="4"/>
  <c r="K121" i="1"/>
  <c r="M121" i="1" s="1"/>
  <c r="K122" i="4"/>
  <c r="K122" i="1"/>
  <c r="M122" i="1" s="1"/>
  <c r="K123" i="4"/>
  <c r="M123" i="4" s="1"/>
  <c r="K123" i="1"/>
  <c r="M123" i="1" s="1"/>
  <c r="K124" i="4"/>
  <c r="K124" i="1"/>
  <c r="N124" i="1" s="1"/>
  <c r="K125" i="4"/>
  <c r="M125" i="4" s="1"/>
  <c r="K125" i="1"/>
  <c r="N125" i="1" s="1"/>
  <c r="B125" i="2"/>
  <c r="K126" i="4"/>
  <c r="K126" i="1"/>
  <c r="M126" i="1" s="1"/>
  <c r="K127" i="4"/>
  <c r="K127" i="1"/>
  <c r="D127" i="2"/>
  <c r="K128" i="4"/>
  <c r="K128" i="1"/>
  <c r="K129" i="4"/>
  <c r="N129" i="4" s="1"/>
  <c r="K129" i="1"/>
  <c r="K130" i="4"/>
  <c r="K130" i="1"/>
  <c r="M130" i="1" s="1"/>
  <c r="D130" i="2"/>
  <c r="K132" i="4"/>
  <c r="M132" i="4" s="1"/>
  <c r="K132" i="1"/>
  <c r="K140" i="4"/>
  <c r="N140" i="4" s="1"/>
  <c r="K140" i="1"/>
  <c r="K141" i="4"/>
  <c r="K141" i="1"/>
  <c r="N141" i="1" s="1"/>
  <c r="D141" i="2"/>
  <c r="K142" i="4"/>
  <c r="M142" i="4" s="1"/>
  <c r="K142" i="1"/>
  <c r="K143" i="4"/>
  <c r="M143" i="4" s="1"/>
  <c r="K143" i="1"/>
  <c r="K144" i="4"/>
  <c r="K144" i="1"/>
  <c r="K145" i="4"/>
  <c r="K145" i="1"/>
  <c r="C145" i="2"/>
  <c r="F12" i="2"/>
  <c r="F13" i="2"/>
  <c r="F14" i="2"/>
  <c r="F15" i="2"/>
  <c r="F16" i="2"/>
  <c r="L16" i="2" s="1"/>
  <c r="F17" i="2"/>
  <c r="F18" i="2"/>
  <c r="F19" i="2"/>
  <c r="F20" i="2"/>
  <c r="L20" i="2" s="1"/>
  <c r="F21" i="2"/>
  <c r="F22" i="2"/>
  <c r="L22" i="2" s="1"/>
  <c r="F23" i="2"/>
  <c r="F24" i="2"/>
  <c r="L24" i="2" s="1"/>
  <c r="F25" i="2"/>
  <c r="F26" i="2"/>
  <c r="L26" i="2"/>
  <c r="F27" i="2"/>
  <c r="L27" i="2"/>
  <c r="F28" i="2"/>
  <c r="L28" i="2"/>
  <c r="F29" i="2"/>
  <c r="L29" i="2" s="1"/>
  <c r="F30" i="2"/>
  <c r="C30" i="3" s="1"/>
  <c r="F31" i="2"/>
  <c r="F32" i="2"/>
  <c r="F33" i="2"/>
  <c r="C33" i="3" s="1"/>
  <c r="F34" i="2"/>
  <c r="F35" i="2"/>
  <c r="F37" i="2"/>
  <c r="L37" i="2"/>
  <c r="F38" i="2"/>
  <c r="F39" i="2"/>
  <c r="F40" i="2"/>
  <c r="F41" i="2"/>
  <c r="L41" i="2" s="1"/>
  <c r="F42" i="2"/>
  <c r="F43" i="2"/>
  <c r="F44" i="2"/>
  <c r="F45" i="2"/>
  <c r="L45" i="2"/>
  <c r="F46" i="2"/>
  <c r="F47" i="2"/>
  <c r="L47" i="2" s="1"/>
  <c r="G47" i="3"/>
  <c r="F48" i="2"/>
  <c r="C48" i="3"/>
  <c r="F49" i="2"/>
  <c r="F50" i="2"/>
  <c r="L50" i="2"/>
  <c r="F51" i="2"/>
  <c r="L51" i="2"/>
  <c r="G51" i="3"/>
  <c r="F52" i="2"/>
  <c r="F53" i="2"/>
  <c r="C53" i="3"/>
  <c r="F54" i="2"/>
  <c r="C54" i="3"/>
  <c r="F55" i="2"/>
  <c r="F56" i="2"/>
  <c r="L56" i="2" s="1"/>
  <c r="F57" i="2"/>
  <c r="C57" i="3" s="1"/>
  <c r="F58" i="2"/>
  <c r="F59" i="2"/>
  <c r="C59" i="3"/>
  <c r="F60" i="2"/>
  <c r="L60" i="2"/>
  <c r="F62" i="2"/>
  <c r="L62" i="2"/>
  <c r="F63" i="2"/>
  <c r="F64" i="2"/>
  <c r="L64" i="2"/>
  <c r="F65" i="2"/>
  <c r="F66" i="2"/>
  <c r="L66" i="2" s="1"/>
  <c r="F67" i="2"/>
  <c r="L67" i="2"/>
  <c r="F68" i="2"/>
  <c r="L68" i="2" s="1"/>
  <c r="F69" i="2"/>
  <c r="F70" i="2"/>
  <c r="C70" i="3"/>
  <c r="F71" i="2"/>
  <c r="C71" i="3"/>
  <c r="F72" i="2"/>
  <c r="C72" i="3" s="1"/>
  <c r="L72" i="2"/>
  <c r="F73" i="2"/>
  <c r="L73" i="2"/>
  <c r="G73" i="3"/>
  <c r="F74" i="2"/>
  <c r="L74" i="2"/>
  <c r="G74" i="3"/>
  <c r="F75" i="2"/>
  <c r="L75" i="2" s="1"/>
  <c r="F76" i="2"/>
  <c r="C76" i="3" s="1"/>
  <c r="F77" i="2"/>
  <c r="F78" i="2"/>
  <c r="F79" i="2"/>
  <c r="C79" i="3" s="1"/>
  <c r="F80" i="2"/>
  <c r="C80" i="3"/>
  <c r="F81" i="2"/>
  <c r="L81" i="2"/>
  <c r="G81" i="3" s="1"/>
  <c r="F82" i="2"/>
  <c r="L82" i="2"/>
  <c r="F83" i="2"/>
  <c r="F84" i="2"/>
  <c r="F85" i="2"/>
  <c r="L85" i="2" s="1"/>
  <c r="F86" i="2"/>
  <c r="C86" i="3"/>
  <c r="F87" i="2"/>
  <c r="L87" i="2"/>
  <c r="F88" i="2"/>
  <c r="F89" i="2"/>
  <c r="L89" i="2" s="1"/>
  <c r="G89" i="3" s="1"/>
  <c r="F90" i="2"/>
  <c r="L90" i="2"/>
  <c r="F91" i="2"/>
  <c r="F92" i="2"/>
  <c r="C92" i="3"/>
  <c r="F93" i="2"/>
  <c r="F94" i="2"/>
  <c r="L94" i="2"/>
  <c r="G94" i="3"/>
  <c r="F95" i="2"/>
  <c r="F96" i="2"/>
  <c r="C96" i="3" s="1"/>
  <c r="L96" i="2"/>
  <c r="G96" i="3" s="1"/>
  <c r="F97" i="2"/>
  <c r="C97" i="3" s="1"/>
  <c r="F98" i="2"/>
  <c r="L98" i="2"/>
  <c r="G98" i="3"/>
  <c r="F99" i="2"/>
  <c r="F100" i="2"/>
  <c r="L100" i="2" s="1"/>
  <c r="F101" i="2"/>
  <c r="F102" i="2"/>
  <c r="L102" i="2"/>
  <c r="F103" i="2"/>
  <c r="L103" i="2"/>
  <c r="F104" i="2"/>
  <c r="C104" i="3"/>
  <c r="F105" i="2"/>
  <c r="L105" i="2" s="1"/>
  <c r="F106" i="2"/>
  <c r="F109" i="2"/>
  <c r="L109" i="2" s="1"/>
  <c r="G109" i="3" s="1"/>
  <c r="F110" i="2"/>
  <c r="F111" i="2"/>
  <c r="C111" i="3" s="1"/>
  <c r="F112" i="2"/>
  <c r="C112" i="3"/>
  <c r="F113" i="2"/>
  <c r="L113" i="2" s="1"/>
  <c r="F114" i="2"/>
  <c r="F115" i="2"/>
  <c r="C115" i="3" s="1"/>
  <c r="F116" i="2"/>
  <c r="F117" i="2"/>
  <c r="L117" i="2"/>
  <c r="G117" i="3" s="1"/>
  <c r="F118" i="2"/>
  <c r="L118" i="2"/>
  <c r="F120" i="2"/>
  <c r="C120" i="3"/>
  <c r="F121" i="2"/>
  <c r="L121" i="2" s="1"/>
  <c r="F122" i="2"/>
  <c r="L122" i="2" s="1"/>
  <c r="F123" i="2"/>
  <c r="F124" i="2"/>
  <c r="L124" i="2"/>
  <c r="F125" i="2"/>
  <c r="F126" i="2"/>
  <c r="L126" i="2" s="1"/>
  <c r="G126" i="3" s="1"/>
  <c r="F127" i="2"/>
  <c r="L127" i="2"/>
  <c r="F128" i="2"/>
  <c r="L128" i="2"/>
  <c r="G128" i="3" s="1"/>
  <c r="F129" i="2"/>
  <c r="F130" i="2"/>
  <c r="L130" i="2"/>
  <c r="F132" i="2"/>
  <c r="L132" i="2"/>
  <c r="F140" i="2"/>
  <c r="C140" i="3" s="1"/>
  <c r="F141" i="2"/>
  <c r="L141" i="2" s="1"/>
  <c r="F142" i="2"/>
  <c r="F143" i="2"/>
  <c r="L143" i="2" s="1"/>
  <c r="F144" i="2"/>
  <c r="L144" i="2"/>
  <c r="G144" i="3"/>
  <c r="F145" i="2"/>
  <c r="H12" i="2"/>
  <c r="E12" i="4" s="1"/>
  <c r="F12" i="4" s="1"/>
  <c r="H12" i="4" s="1"/>
  <c r="G12" i="2"/>
  <c r="H13" i="2"/>
  <c r="E13" i="4" s="1"/>
  <c r="F13" i="4" s="1"/>
  <c r="G13" i="2"/>
  <c r="H14" i="2"/>
  <c r="E14" i="4" s="1"/>
  <c r="G14" i="2"/>
  <c r="H15" i="2"/>
  <c r="E15" i="4" s="1"/>
  <c r="F15" i="4" s="1"/>
  <c r="H15" i="4" s="1"/>
  <c r="G15" i="2"/>
  <c r="H16" i="2"/>
  <c r="E16" i="4" s="1"/>
  <c r="G16" i="2"/>
  <c r="H17" i="2"/>
  <c r="E17" i="4" s="1"/>
  <c r="G17" i="2"/>
  <c r="H18" i="2"/>
  <c r="E18" i="4" s="1"/>
  <c r="F18" i="4" s="1"/>
  <c r="G18" i="2"/>
  <c r="H19" i="2"/>
  <c r="E19" i="4" s="1"/>
  <c r="G19" i="2"/>
  <c r="H20" i="2"/>
  <c r="E20" i="4" s="1"/>
  <c r="F20" i="4" s="1"/>
  <c r="H20" i="4" s="1"/>
  <c r="G20" i="2"/>
  <c r="H21" i="2"/>
  <c r="E21" i="4"/>
  <c r="G21" i="2"/>
  <c r="H22" i="2"/>
  <c r="G22" i="2"/>
  <c r="H23" i="2"/>
  <c r="E23" i="4" s="1"/>
  <c r="G23" i="2"/>
  <c r="H24" i="2"/>
  <c r="E24" i="4" s="1"/>
  <c r="G24" i="2"/>
  <c r="H25" i="2"/>
  <c r="E25" i="4" s="1"/>
  <c r="G25" i="2"/>
  <c r="H26" i="2"/>
  <c r="E26" i="4" s="1"/>
  <c r="G26" i="2"/>
  <c r="H27" i="2"/>
  <c r="E27" i="4" s="1"/>
  <c r="G27" i="2"/>
  <c r="H28" i="2"/>
  <c r="E28" i="4" s="1"/>
  <c r="F28" i="4" s="1"/>
  <c r="G28" i="2"/>
  <c r="H29" i="2"/>
  <c r="G29" i="2"/>
  <c r="H30" i="2"/>
  <c r="E30" i="4" s="1"/>
  <c r="G30" i="2"/>
  <c r="H31" i="2"/>
  <c r="E31" i="4" s="1"/>
  <c r="G31" i="2"/>
  <c r="H32" i="2"/>
  <c r="E32" i="4" s="1"/>
  <c r="F32" i="4" s="1"/>
  <c r="H32" i="4" s="1"/>
  <c r="G32" i="2"/>
  <c r="H33" i="2"/>
  <c r="E33" i="4" s="1"/>
  <c r="G33" i="2"/>
  <c r="H34" i="2"/>
  <c r="E34" i="4" s="1"/>
  <c r="G34" i="2"/>
  <c r="H35" i="2"/>
  <c r="E35" i="4" s="1"/>
  <c r="G35" i="2"/>
  <c r="H37" i="2"/>
  <c r="E37" i="4"/>
  <c r="F37" i="4" s="1"/>
  <c r="G37" i="2"/>
  <c r="H38" i="2"/>
  <c r="E38" i="4" s="1"/>
  <c r="G38" i="2"/>
  <c r="H39" i="2"/>
  <c r="E39" i="4" s="1"/>
  <c r="G39" i="2"/>
  <c r="H40" i="2"/>
  <c r="E40" i="4" s="1"/>
  <c r="G40" i="2"/>
  <c r="H41" i="2"/>
  <c r="E41" i="4" s="1"/>
  <c r="F41" i="4" s="1"/>
  <c r="I41" i="4" s="1"/>
  <c r="G41" i="2"/>
  <c r="H42" i="2"/>
  <c r="E42" i="4" s="1"/>
  <c r="F42" i="4" s="1"/>
  <c r="I42" i="4" s="1"/>
  <c r="G42" i="2"/>
  <c r="H43" i="2"/>
  <c r="E43" i="4" s="1"/>
  <c r="G43" i="2"/>
  <c r="H44" i="2"/>
  <c r="E44" i="4" s="1"/>
  <c r="G44" i="2"/>
  <c r="H45" i="2"/>
  <c r="E45" i="4" s="1"/>
  <c r="G45" i="2"/>
  <c r="H46" i="2"/>
  <c r="E46" i="4" s="1"/>
  <c r="F46" i="4" s="1"/>
  <c r="G46" i="2"/>
  <c r="H47" i="2"/>
  <c r="E47" i="4" s="1"/>
  <c r="F47" i="4" s="1"/>
  <c r="H47" i="4" s="1"/>
  <c r="G47" i="2"/>
  <c r="H48" i="2"/>
  <c r="E48" i="4" s="1"/>
  <c r="F48" i="4" s="1"/>
  <c r="G48" i="2"/>
  <c r="H49" i="2"/>
  <c r="E49" i="4" s="1"/>
  <c r="G49" i="2"/>
  <c r="H50" i="2"/>
  <c r="E50" i="4" s="1"/>
  <c r="G50" i="2"/>
  <c r="H51" i="2"/>
  <c r="E51" i="4" s="1"/>
  <c r="G51" i="2"/>
  <c r="H52" i="2"/>
  <c r="E52" i="4" s="1"/>
  <c r="G52" i="2"/>
  <c r="H53" i="2"/>
  <c r="E53" i="4" s="1"/>
  <c r="G53" i="2"/>
  <c r="H54" i="2"/>
  <c r="E54" i="4" s="1"/>
  <c r="F54" i="4" s="1"/>
  <c r="I54" i="4" s="1"/>
  <c r="G54" i="2"/>
  <c r="H55" i="2"/>
  <c r="E55" i="4" s="1"/>
  <c r="G55" i="2"/>
  <c r="H56" i="2"/>
  <c r="E56" i="4" s="1"/>
  <c r="G56" i="2"/>
  <c r="H57" i="2"/>
  <c r="E57" i="4" s="1"/>
  <c r="F57" i="4" s="1"/>
  <c r="G57" i="2"/>
  <c r="H58" i="2"/>
  <c r="E58" i="4" s="1"/>
  <c r="G58" i="2"/>
  <c r="H59" i="2"/>
  <c r="E59" i="4" s="1"/>
  <c r="G59" i="2"/>
  <c r="H60" i="2"/>
  <c r="E60" i="4" s="1"/>
  <c r="F60" i="4" s="1"/>
  <c r="G60" i="2"/>
  <c r="H62" i="2"/>
  <c r="E62" i="4" s="1"/>
  <c r="F62" i="4" s="1"/>
  <c r="I62" i="4" s="1"/>
  <c r="G62" i="2"/>
  <c r="H63" i="2"/>
  <c r="E63" i="4" s="1"/>
  <c r="G63" i="2"/>
  <c r="H64" i="2"/>
  <c r="E64" i="4" s="1"/>
  <c r="G64" i="2"/>
  <c r="H65" i="2"/>
  <c r="E65" i="4"/>
  <c r="F65" i="4" s="1"/>
  <c r="G65" i="2"/>
  <c r="H66" i="2"/>
  <c r="E66" i="4" s="1"/>
  <c r="F66" i="4" s="1"/>
  <c r="G66" i="2"/>
  <c r="H67" i="2"/>
  <c r="E67" i="4" s="1"/>
  <c r="G67" i="2"/>
  <c r="H68" i="2"/>
  <c r="E68" i="4" s="1"/>
  <c r="G68" i="2"/>
  <c r="H69" i="2"/>
  <c r="E69" i="4" s="1"/>
  <c r="G69" i="2"/>
  <c r="H70" i="2"/>
  <c r="E70" i="4" s="1"/>
  <c r="G70" i="2"/>
  <c r="H71" i="2"/>
  <c r="E71" i="4" s="1"/>
  <c r="G71" i="2"/>
  <c r="H72" i="2"/>
  <c r="E72" i="4" s="1"/>
  <c r="G72" i="2"/>
  <c r="H73" i="2"/>
  <c r="E73" i="4" s="1"/>
  <c r="G73" i="2"/>
  <c r="H74" i="2"/>
  <c r="E74" i="4" s="1"/>
  <c r="G74" i="2"/>
  <c r="H75" i="2"/>
  <c r="E75" i="4" s="1"/>
  <c r="F75" i="4" s="1"/>
  <c r="G75" i="2"/>
  <c r="H76" i="2"/>
  <c r="E76" i="4" s="1"/>
  <c r="G76" i="2"/>
  <c r="H77" i="2"/>
  <c r="E77" i="4" s="1"/>
  <c r="G77" i="2"/>
  <c r="H78" i="2"/>
  <c r="E78" i="4" s="1"/>
  <c r="G78" i="2"/>
  <c r="H79" i="2"/>
  <c r="E79" i="4" s="1"/>
  <c r="F79" i="4" s="1"/>
  <c r="I79" i="4" s="1"/>
  <c r="G79" i="2"/>
  <c r="H80" i="2"/>
  <c r="E80" i="4" s="1"/>
  <c r="G80" i="2"/>
  <c r="H81" i="2"/>
  <c r="E81" i="4" s="1"/>
  <c r="G81" i="2"/>
  <c r="H82" i="2"/>
  <c r="E82" i="4" s="1"/>
  <c r="G82" i="2"/>
  <c r="H83" i="2"/>
  <c r="E83" i="4" s="1"/>
  <c r="F83" i="4" s="1"/>
  <c r="G83" i="2"/>
  <c r="H84" i="2"/>
  <c r="E84" i="4" s="1"/>
  <c r="F84" i="4" s="1"/>
  <c r="I84" i="4" s="1"/>
  <c r="G84" i="2"/>
  <c r="H85" i="2"/>
  <c r="G85" i="2"/>
  <c r="H86" i="2"/>
  <c r="E86" i="4" s="1"/>
  <c r="G86" i="2"/>
  <c r="H87" i="2"/>
  <c r="E87" i="4" s="1"/>
  <c r="G87" i="2"/>
  <c r="H88" i="2"/>
  <c r="G88" i="2"/>
  <c r="H89" i="2"/>
  <c r="E89" i="4" s="1"/>
  <c r="G89" i="2"/>
  <c r="H90" i="2"/>
  <c r="E90" i="4" s="1"/>
  <c r="G90" i="2"/>
  <c r="H91" i="2"/>
  <c r="E91" i="4" s="1"/>
  <c r="G91" i="2"/>
  <c r="H92" i="2"/>
  <c r="E92" i="4" s="1"/>
  <c r="G92" i="2"/>
  <c r="H93" i="2"/>
  <c r="E93" i="4" s="1"/>
  <c r="G93" i="2"/>
  <c r="H94" i="2"/>
  <c r="E94" i="4" s="1"/>
  <c r="G94" i="2"/>
  <c r="H95" i="2"/>
  <c r="E95" i="4" s="1"/>
  <c r="G95" i="2"/>
  <c r="H96" i="2"/>
  <c r="E96" i="4" s="1"/>
  <c r="G96" i="2"/>
  <c r="H97" i="2"/>
  <c r="E97" i="4" s="1"/>
  <c r="G97" i="2"/>
  <c r="H98" i="2"/>
  <c r="E98" i="4" s="1"/>
  <c r="G98" i="2"/>
  <c r="H99" i="2"/>
  <c r="E99" i="4" s="1"/>
  <c r="F99" i="4" s="1"/>
  <c r="I99" i="4" s="1"/>
  <c r="G99" i="2"/>
  <c r="H100" i="2"/>
  <c r="G100" i="2"/>
  <c r="H101" i="2"/>
  <c r="E101" i="4" s="1"/>
  <c r="G101" i="2"/>
  <c r="H102" i="2"/>
  <c r="E102" i="4" s="1"/>
  <c r="F102" i="4" s="1"/>
  <c r="I102" i="4" s="1"/>
  <c r="G102" i="2"/>
  <c r="H103" i="2"/>
  <c r="E103" i="4" s="1"/>
  <c r="G103" i="2"/>
  <c r="H104" i="2"/>
  <c r="E104" i="4" s="1"/>
  <c r="G104" i="2"/>
  <c r="H105" i="2"/>
  <c r="E105" i="4" s="1"/>
  <c r="G105" i="2"/>
  <c r="H106" i="2"/>
  <c r="E106" i="4" s="1"/>
  <c r="G106" i="2"/>
  <c r="H109" i="2"/>
  <c r="E109" i="4" s="1"/>
  <c r="G109" i="2"/>
  <c r="H110" i="2"/>
  <c r="E110" i="4" s="1"/>
  <c r="G110" i="2"/>
  <c r="H111" i="2"/>
  <c r="E111" i="4" s="1"/>
  <c r="G111" i="2"/>
  <c r="H112" i="2"/>
  <c r="E112" i="4" s="1"/>
  <c r="G112" i="2"/>
  <c r="H113" i="2"/>
  <c r="E113" i="4" s="1"/>
  <c r="G113" i="2"/>
  <c r="H114" i="2"/>
  <c r="E114" i="4" s="1"/>
  <c r="F114" i="4" s="1"/>
  <c r="G114" i="2"/>
  <c r="H115" i="2"/>
  <c r="G115" i="2"/>
  <c r="H116" i="2"/>
  <c r="E116" i="4" s="1"/>
  <c r="G116" i="2"/>
  <c r="H117" i="2"/>
  <c r="E117" i="4" s="1"/>
  <c r="G117" i="2"/>
  <c r="H118" i="2"/>
  <c r="E118" i="4" s="1"/>
  <c r="G118" i="2"/>
  <c r="H120" i="2"/>
  <c r="E120" i="4" s="1"/>
  <c r="G120" i="2"/>
  <c r="H121" i="2"/>
  <c r="E121" i="4" s="1"/>
  <c r="F121" i="4" s="1"/>
  <c r="G121" i="2"/>
  <c r="H122" i="2"/>
  <c r="E122" i="4" s="1"/>
  <c r="G122" i="2"/>
  <c r="H123" i="2"/>
  <c r="E123" i="4" s="1"/>
  <c r="G123" i="2"/>
  <c r="H124" i="2"/>
  <c r="E124" i="4" s="1"/>
  <c r="G124" i="2"/>
  <c r="H125" i="2"/>
  <c r="E125" i="4" s="1"/>
  <c r="G125" i="2"/>
  <c r="H126" i="2"/>
  <c r="E126" i="4" s="1"/>
  <c r="G126" i="2"/>
  <c r="H127" i="2"/>
  <c r="E127" i="4" s="1"/>
  <c r="G127" i="2"/>
  <c r="H128" i="2"/>
  <c r="E128" i="4" s="1"/>
  <c r="G128" i="2"/>
  <c r="H129" i="2"/>
  <c r="E129" i="4" s="1"/>
  <c r="G129" i="2"/>
  <c r="H130" i="2"/>
  <c r="E130" i="4" s="1"/>
  <c r="G130" i="2"/>
  <c r="H132" i="2"/>
  <c r="E132" i="4" s="1"/>
  <c r="G132" i="2"/>
  <c r="H138" i="2"/>
  <c r="E138" i="4" s="1"/>
  <c r="G138" i="2"/>
  <c r="H140" i="2"/>
  <c r="E140" i="4" s="1"/>
  <c r="F140" i="4" s="1"/>
  <c r="I140" i="4" s="1"/>
  <c r="G140" i="2"/>
  <c r="H141" i="2"/>
  <c r="E141" i="4" s="1"/>
  <c r="G141" i="2"/>
  <c r="H142" i="2"/>
  <c r="E142" i="4" s="1"/>
  <c r="F142" i="4" s="1"/>
  <c r="H142" i="4" s="1"/>
  <c r="G142" i="2"/>
  <c r="H143" i="2"/>
  <c r="E143" i="4" s="1"/>
  <c r="G143" i="2"/>
  <c r="H144" i="2"/>
  <c r="E144" i="4" s="1"/>
  <c r="G144" i="2"/>
  <c r="H145" i="2"/>
  <c r="E145" i="4" s="1"/>
  <c r="G145" i="2"/>
  <c r="J12" i="2"/>
  <c r="N12" i="2"/>
  <c r="J13" i="2"/>
  <c r="J14" i="2"/>
  <c r="N14" i="2"/>
  <c r="J15" i="2"/>
  <c r="J16" i="2"/>
  <c r="N16" i="2" s="1"/>
  <c r="J17" i="2"/>
  <c r="J18" i="2"/>
  <c r="N18" i="2" s="1"/>
  <c r="J19" i="2"/>
  <c r="N19" i="2" s="1"/>
  <c r="J20" i="2"/>
  <c r="N20" i="2" s="1"/>
  <c r="J21" i="2"/>
  <c r="N21" i="2" s="1"/>
  <c r="J22" i="2"/>
  <c r="N22" i="2"/>
  <c r="J23" i="2"/>
  <c r="N23" i="2"/>
  <c r="J24" i="2"/>
  <c r="N24" i="2"/>
  <c r="J25" i="2"/>
  <c r="N25" i="2"/>
  <c r="J26" i="2"/>
  <c r="N26" i="2"/>
  <c r="J27" i="2"/>
  <c r="N27" i="2"/>
  <c r="J28" i="2"/>
  <c r="N28" i="2"/>
  <c r="J29" i="2"/>
  <c r="N29" i="2"/>
  <c r="J30" i="2"/>
  <c r="N30" i="2"/>
  <c r="J31" i="2"/>
  <c r="N31" i="2"/>
  <c r="J32" i="2"/>
  <c r="N32" i="2"/>
  <c r="J33" i="2"/>
  <c r="N33" i="2" s="1"/>
  <c r="J34" i="2"/>
  <c r="N34" i="2" s="1"/>
  <c r="J35" i="2"/>
  <c r="N35" i="2" s="1"/>
  <c r="J37" i="2"/>
  <c r="N37" i="2" s="1"/>
  <c r="J38" i="2"/>
  <c r="N38" i="2" s="1"/>
  <c r="J39" i="2"/>
  <c r="N39" i="2" s="1"/>
  <c r="J40" i="2"/>
  <c r="N40" i="2"/>
  <c r="J41" i="2"/>
  <c r="N41" i="2"/>
  <c r="J42" i="2"/>
  <c r="N42" i="2"/>
  <c r="J43" i="2"/>
  <c r="N43" i="2"/>
  <c r="J44" i="2"/>
  <c r="N44" i="2"/>
  <c r="J45" i="2"/>
  <c r="N45" i="2"/>
  <c r="J46" i="2"/>
  <c r="N46" i="2"/>
  <c r="J47" i="2"/>
  <c r="N47" i="2"/>
  <c r="J48" i="2"/>
  <c r="N48" i="2"/>
  <c r="J49" i="2"/>
  <c r="N49" i="2"/>
  <c r="J50" i="2"/>
  <c r="N50" i="2"/>
  <c r="J51" i="2"/>
  <c r="N51" i="2"/>
  <c r="J52" i="2"/>
  <c r="N52" i="2"/>
  <c r="J53" i="2"/>
  <c r="N53" i="2"/>
  <c r="J54" i="2"/>
  <c r="N54" i="2"/>
  <c r="J55" i="2"/>
  <c r="N55" i="2"/>
  <c r="J56" i="2"/>
  <c r="N56" i="2"/>
  <c r="J57" i="2"/>
  <c r="N57" i="2"/>
  <c r="J58" i="2"/>
  <c r="N58" i="2"/>
  <c r="J59" i="2"/>
  <c r="N59" i="2"/>
  <c r="J60" i="2"/>
  <c r="N60" i="2"/>
  <c r="J62" i="2"/>
  <c r="N62" i="2"/>
  <c r="J63" i="2"/>
  <c r="N63" i="2" s="1"/>
  <c r="J64" i="2"/>
  <c r="N64" i="2" s="1"/>
  <c r="J65" i="2"/>
  <c r="N65" i="2" s="1"/>
  <c r="J66" i="2"/>
  <c r="N66" i="2" s="1"/>
  <c r="J67" i="2"/>
  <c r="N67" i="2" s="1"/>
  <c r="J68" i="2"/>
  <c r="N68" i="2" s="1"/>
  <c r="J69" i="2"/>
  <c r="N69" i="2" s="1"/>
  <c r="J70" i="2"/>
  <c r="N70" i="2" s="1"/>
  <c r="J71" i="2"/>
  <c r="N71" i="2" s="1"/>
  <c r="J72" i="2"/>
  <c r="N72" i="2" s="1"/>
  <c r="J73" i="2"/>
  <c r="N73" i="2" s="1"/>
  <c r="J74" i="2"/>
  <c r="N74" i="2" s="1"/>
  <c r="J75" i="2"/>
  <c r="N75" i="2" s="1"/>
  <c r="J76" i="2"/>
  <c r="N76" i="2" s="1"/>
  <c r="J77" i="2"/>
  <c r="N77" i="2" s="1"/>
  <c r="J78" i="2"/>
  <c r="N78" i="2" s="1"/>
  <c r="J79" i="2"/>
  <c r="N79" i="2" s="1"/>
  <c r="J80" i="2"/>
  <c r="N80" i="2" s="1"/>
  <c r="J81" i="2"/>
  <c r="N81" i="2" s="1"/>
  <c r="J82" i="2"/>
  <c r="N82" i="2" s="1"/>
  <c r="J83" i="2"/>
  <c r="N83" i="2" s="1"/>
  <c r="J84" i="2"/>
  <c r="N84" i="2" s="1"/>
  <c r="J85" i="2"/>
  <c r="N85" i="2"/>
  <c r="J86" i="2"/>
  <c r="N86" i="2" s="1"/>
  <c r="J87" i="2"/>
  <c r="N87" i="2" s="1"/>
  <c r="J88" i="2"/>
  <c r="N88" i="2" s="1"/>
  <c r="J89" i="2"/>
  <c r="N89" i="2" s="1"/>
  <c r="J90" i="2"/>
  <c r="N90" i="2" s="1"/>
  <c r="J91" i="2"/>
  <c r="N91" i="2" s="1"/>
  <c r="J92" i="2"/>
  <c r="N92" i="2" s="1"/>
  <c r="J93" i="2"/>
  <c r="N93" i="2" s="1"/>
  <c r="J94" i="2"/>
  <c r="N94" i="2" s="1"/>
  <c r="J95" i="2"/>
  <c r="N95" i="2" s="1"/>
  <c r="J96" i="2"/>
  <c r="N96" i="2" s="1"/>
  <c r="J97" i="2"/>
  <c r="N97" i="2" s="1"/>
  <c r="J98" i="2"/>
  <c r="N98" i="2" s="1"/>
  <c r="J99" i="2"/>
  <c r="N99" i="2" s="1"/>
  <c r="J100" i="2"/>
  <c r="N100" i="2" s="1"/>
  <c r="J101" i="2"/>
  <c r="N101" i="2" s="1"/>
  <c r="J102" i="2"/>
  <c r="N102" i="2" s="1"/>
  <c r="J103" i="2"/>
  <c r="N103" i="2" s="1"/>
  <c r="J104" i="2"/>
  <c r="N104" i="2" s="1"/>
  <c r="J105" i="2"/>
  <c r="N105" i="2" s="1"/>
  <c r="J106" i="2"/>
  <c r="N106" i="2" s="1"/>
  <c r="J109" i="2"/>
  <c r="N109" i="2" s="1"/>
  <c r="J110" i="2"/>
  <c r="N110" i="2" s="1"/>
  <c r="J111" i="2"/>
  <c r="N111" i="2" s="1"/>
  <c r="J112" i="2"/>
  <c r="N112" i="2" s="1"/>
  <c r="J113" i="2"/>
  <c r="N113" i="2" s="1"/>
  <c r="J114" i="2"/>
  <c r="N114" i="2" s="1"/>
  <c r="J115" i="2"/>
  <c r="N115" i="2" s="1"/>
  <c r="J116" i="2"/>
  <c r="N116" i="2" s="1"/>
  <c r="J117" i="2"/>
  <c r="N117" i="2" s="1"/>
  <c r="J118" i="2"/>
  <c r="N118" i="2" s="1"/>
  <c r="J120" i="2"/>
  <c r="N120" i="2" s="1"/>
  <c r="J121" i="2"/>
  <c r="N121" i="2" s="1"/>
  <c r="J122" i="2"/>
  <c r="N122" i="2" s="1"/>
  <c r="J123" i="2"/>
  <c r="N123" i="2" s="1"/>
  <c r="J124" i="2"/>
  <c r="N124" i="2" s="1"/>
  <c r="J125" i="2"/>
  <c r="N125" i="2" s="1"/>
  <c r="J126" i="2"/>
  <c r="N126" i="2" s="1"/>
  <c r="J127" i="2"/>
  <c r="N127" i="2" s="1"/>
  <c r="J128" i="2"/>
  <c r="N128" i="2"/>
  <c r="J129" i="2"/>
  <c r="N129" i="2"/>
  <c r="J130" i="2"/>
  <c r="N130" i="2"/>
  <c r="J132" i="2"/>
  <c r="N132" i="2"/>
  <c r="J138" i="2"/>
  <c r="N138" i="2"/>
  <c r="J140" i="2"/>
  <c r="N140" i="2"/>
  <c r="J141" i="2"/>
  <c r="N141" i="2"/>
  <c r="J142" i="2"/>
  <c r="N142" i="2"/>
  <c r="J143" i="2"/>
  <c r="N143" i="2"/>
  <c r="J144" i="2"/>
  <c r="N144" i="2"/>
  <c r="J145" i="2"/>
  <c r="N145" i="2"/>
  <c r="L153" i="1"/>
  <c r="M17" i="1"/>
  <c r="M78" i="1"/>
  <c r="M125" i="1"/>
  <c r="M128" i="1"/>
  <c r="H16" i="1"/>
  <c r="H24" i="1"/>
  <c r="H47" i="1"/>
  <c r="H117" i="1"/>
  <c r="C153" i="1"/>
  <c r="D153" i="1"/>
  <c r="G153" i="1"/>
  <c r="B153" i="1"/>
  <c r="G154" i="4"/>
  <c r="L154" i="4"/>
  <c r="M56" i="4"/>
  <c r="M90" i="4"/>
  <c r="M126" i="4"/>
  <c r="M148" i="4"/>
  <c r="N14" i="1"/>
  <c r="N52" i="1"/>
  <c r="I61" i="1"/>
  <c r="N61" i="1"/>
  <c r="I119" i="1"/>
  <c r="N119" i="1"/>
  <c r="K149" i="1"/>
  <c r="B151" i="1"/>
  <c r="C151" i="1"/>
  <c r="D151" i="1"/>
  <c r="G151" i="1"/>
  <c r="L151" i="1"/>
  <c r="B152" i="1"/>
  <c r="C152" i="1"/>
  <c r="D152" i="1"/>
  <c r="G152" i="1"/>
  <c r="L152" i="1"/>
  <c r="F149" i="2"/>
  <c r="G149" i="2"/>
  <c r="G152" i="2" s="1"/>
  <c r="H149" i="2"/>
  <c r="J149" i="2"/>
  <c r="N149" i="2"/>
  <c r="N154" i="2"/>
  <c r="B154" i="3"/>
  <c r="N24" i="4"/>
  <c r="N62" i="4"/>
  <c r="K149" i="4"/>
  <c r="M149" i="4" s="1"/>
  <c r="M153" i="4" s="1"/>
  <c r="G152" i="4"/>
  <c r="L152" i="4"/>
  <c r="G153" i="4"/>
  <c r="L153" i="4"/>
  <c r="M136" i="1"/>
  <c r="M135" i="1"/>
  <c r="N70" i="4"/>
  <c r="N16" i="4"/>
  <c r="M16" i="4"/>
  <c r="C127" i="3"/>
  <c r="M58" i="1"/>
  <c r="C36" i="3"/>
  <c r="L134" i="2"/>
  <c r="L135" i="2"/>
  <c r="G135" i="3" s="1"/>
  <c r="N19" i="1"/>
  <c r="B15" i="2"/>
  <c r="H98" i="1"/>
  <c r="H82" i="1"/>
  <c r="N62" i="1"/>
  <c r="N130" i="1"/>
  <c r="N121" i="1"/>
  <c r="M94" i="1"/>
  <c r="B84" i="2"/>
  <c r="N84" i="1"/>
  <c r="B53" i="2"/>
  <c r="M53" i="1"/>
  <c r="M14" i="1"/>
  <c r="H140" i="1"/>
  <c r="H109" i="1"/>
  <c r="H79" i="1"/>
  <c r="C64" i="3"/>
  <c r="L30" i="2"/>
  <c r="D131" i="2"/>
  <c r="C75" i="3"/>
  <c r="C66" i="3"/>
  <c r="C124" i="3"/>
  <c r="C109" i="3"/>
  <c r="N13" i="2"/>
  <c r="E88" i="4"/>
  <c r="L129" i="2"/>
  <c r="C129" i="3"/>
  <c r="C122" i="3"/>
  <c r="E115" i="4"/>
  <c r="F115" i="4" s="1"/>
  <c r="D128" i="2"/>
  <c r="D125" i="2"/>
  <c r="D105" i="2"/>
  <c r="D99" i="2"/>
  <c r="D69" i="2"/>
  <c r="D144" i="2"/>
  <c r="N83" i="4"/>
  <c r="F78" i="4"/>
  <c r="D48" i="2"/>
  <c r="D29" i="2"/>
  <c r="D18" i="2"/>
  <c r="D36" i="2"/>
  <c r="D58" i="2"/>
  <c r="D23" i="2"/>
  <c r="M105" i="1"/>
  <c r="N63" i="1"/>
  <c r="N78" i="1"/>
  <c r="M64" i="1"/>
  <c r="N109" i="1"/>
  <c r="N77" i="1"/>
  <c r="B52" i="2"/>
  <c r="M52" i="1"/>
  <c r="B12" i="2"/>
  <c r="H92" i="1"/>
  <c r="I76" i="1"/>
  <c r="H62" i="1"/>
  <c r="H32" i="1"/>
  <c r="C131" i="2"/>
  <c r="C17" i="2"/>
  <c r="C24" i="2"/>
  <c r="C84" i="2"/>
  <c r="C88" i="2"/>
  <c r="F116" i="4"/>
  <c r="I116" i="4" s="1"/>
  <c r="E85" i="4"/>
  <c r="F50" i="4"/>
  <c r="H50" i="4" s="1"/>
  <c r="F31" i="4"/>
  <c r="H31" i="4" s="1"/>
  <c r="E29" i="4"/>
  <c r="F29" i="4" s="1"/>
  <c r="F112" i="4"/>
  <c r="H112" i="4" s="1"/>
  <c r="D145" i="2"/>
  <c r="N100" i="4"/>
  <c r="N57" i="4"/>
  <c r="N21" i="4"/>
  <c r="N60" i="4"/>
  <c r="N46" i="4"/>
  <c r="M38" i="4"/>
  <c r="F45" i="4"/>
  <c r="I45" i="4" s="1"/>
  <c r="F87" i="4"/>
  <c r="H87" i="4" s="1"/>
  <c r="F144" i="4"/>
  <c r="I144" i="4" s="1"/>
  <c r="H17" i="15"/>
  <c r="I59" i="15"/>
  <c r="M13" i="15"/>
  <c r="M17" i="15"/>
  <c r="M21" i="15"/>
  <c r="M29" i="15"/>
  <c r="M33" i="15"/>
  <c r="M46" i="15"/>
  <c r="M51" i="15"/>
  <c r="H57" i="15"/>
  <c r="N63" i="15"/>
  <c r="M63" i="15"/>
  <c r="I55" i="15"/>
  <c r="M58" i="15"/>
  <c r="M68" i="15"/>
  <c r="M72" i="15"/>
  <c r="M80" i="15"/>
  <c r="M84" i="15"/>
  <c r="N92" i="15"/>
  <c r="M102" i="15"/>
  <c r="N113" i="15"/>
  <c r="M113" i="15"/>
  <c r="M114" i="15"/>
  <c r="M67" i="15"/>
  <c r="M79" i="15"/>
  <c r="M93" i="15"/>
  <c r="M109" i="15"/>
  <c r="N130" i="15"/>
  <c r="M130" i="15"/>
  <c r="N134" i="15"/>
  <c r="N140" i="15"/>
  <c r="M140" i="15"/>
  <c r="N144" i="15"/>
  <c r="M144" i="15"/>
  <c r="M89" i="15"/>
  <c r="M110" i="15"/>
  <c r="N117" i="15"/>
  <c r="M117" i="15"/>
  <c r="I127" i="15"/>
  <c r="N148" i="15"/>
  <c r="M22" i="14"/>
  <c r="M30" i="14"/>
  <c r="N33" i="14"/>
  <c r="I66" i="14"/>
  <c r="M68" i="14"/>
  <c r="M84" i="14"/>
  <c r="M75" i="14"/>
  <c r="M133" i="14"/>
  <c r="K152" i="14"/>
  <c r="N152" i="14" s="1"/>
  <c r="M149" i="14"/>
  <c r="M152" i="14" s="1"/>
  <c r="N111" i="4"/>
  <c r="N64" i="4"/>
  <c r="N68" i="4"/>
  <c r="M52" i="4"/>
  <c r="M144" i="4"/>
  <c r="N65" i="4"/>
  <c r="N101" i="4"/>
  <c r="C74" i="3"/>
  <c r="L147" i="2"/>
  <c r="C133" i="3"/>
  <c r="C20" i="3"/>
  <c r="C26" i="3"/>
  <c r="C100" i="3"/>
  <c r="F40" i="4"/>
  <c r="I40" i="4" s="1"/>
  <c r="N66" i="15"/>
  <c r="D66" i="2"/>
  <c r="F128" i="4"/>
  <c r="H128" i="4" s="1"/>
  <c r="M32" i="15"/>
  <c r="D32" i="2"/>
  <c r="N85" i="15"/>
  <c r="D85" i="2"/>
  <c r="D97" i="2"/>
  <c r="K152" i="15"/>
  <c r="N152" i="15" s="1"/>
  <c r="M16" i="15"/>
  <c r="D16" i="2"/>
  <c r="M19" i="15"/>
  <c r="M39" i="15"/>
  <c r="D39" i="2"/>
  <c r="N67" i="15"/>
  <c r="D67" i="2"/>
  <c r="N77" i="15"/>
  <c r="M106" i="15"/>
  <c r="D106" i="2"/>
  <c r="M138" i="15"/>
  <c r="D138" i="2"/>
  <c r="F82" i="4"/>
  <c r="I82" i="4" s="1"/>
  <c r="D134" i="2"/>
  <c r="M78" i="15"/>
  <c r="D78" i="2"/>
  <c r="M112" i="15"/>
  <c r="D112" i="2"/>
  <c r="D142" i="2"/>
  <c r="M149" i="15"/>
  <c r="M152" i="15" s="1"/>
  <c r="N100" i="15"/>
  <c r="M83" i="15"/>
  <c r="M54" i="15"/>
  <c r="D77" i="2"/>
  <c r="D51" i="2"/>
  <c r="N31" i="15"/>
  <c r="M31" i="15"/>
  <c r="D31" i="2"/>
  <c r="N48" i="15"/>
  <c r="M48" i="15"/>
  <c r="M101" i="15"/>
  <c r="N106" i="15"/>
  <c r="N141" i="15"/>
  <c r="M141" i="15"/>
  <c r="M15" i="15"/>
  <c r="N47" i="15"/>
  <c r="M52" i="15"/>
  <c r="N62" i="15"/>
  <c r="N65" i="15"/>
  <c r="G134" i="3"/>
  <c r="C105" i="3"/>
  <c r="G30" i="3"/>
  <c r="C28" i="3"/>
  <c r="L92" i="2"/>
  <c r="G92" i="3"/>
  <c r="L77" i="2"/>
  <c r="C77" i="3"/>
  <c r="L76" i="2"/>
  <c r="C45" i="3"/>
  <c r="C27" i="3"/>
  <c r="C47" i="3"/>
  <c r="C117" i="3"/>
  <c r="L112" i="2"/>
  <c r="G112" i="3"/>
  <c r="C38" i="2"/>
  <c r="I138" i="14"/>
  <c r="N57" i="14"/>
  <c r="I35" i="15"/>
  <c r="H93" i="15"/>
  <c r="I93" i="15"/>
  <c r="C60" i="2"/>
  <c r="C47" i="2"/>
  <c r="M123" i="14"/>
  <c r="L149" i="2"/>
  <c r="C149" i="3"/>
  <c r="L111" i="2"/>
  <c r="L104" i="2"/>
  <c r="G104" i="3"/>
  <c r="G118" i="3"/>
  <c r="F152" i="2"/>
  <c r="C152" i="3" s="1"/>
  <c r="C87" i="3"/>
  <c r="L48" i="2"/>
  <c r="C24" i="3"/>
  <c r="C73" i="3"/>
  <c r="E8" i="14"/>
  <c r="C8" i="4"/>
  <c r="B111" i="2"/>
  <c r="N111" i="1"/>
  <c r="H83" i="1"/>
  <c r="M38" i="1"/>
  <c r="B143" i="2"/>
  <c r="N33" i="1"/>
  <c r="B33" i="2"/>
  <c r="N20" i="1"/>
  <c r="B20" i="2"/>
  <c r="B87" i="2"/>
  <c r="N136" i="1"/>
  <c r="H135" i="1"/>
  <c r="H42" i="1"/>
  <c r="F17" i="4"/>
  <c r="H17" i="4" s="1"/>
  <c r="L140" i="2"/>
  <c r="N76" i="1"/>
  <c r="M76" i="1"/>
  <c r="N72" i="1"/>
  <c r="M112" i="1"/>
  <c r="B112" i="2"/>
  <c r="N112" i="1"/>
  <c r="N81" i="4"/>
  <c r="M80" i="1"/>
  <c r="N80" i="1"/>
  <c r="B80" i="2"/>
  <c r="C52" i="2"/>
  <c r="N65" i="14"/>
  <c r="C65" i="2"/>
  <c r="M14" i="15"/>
  <c r="N14" i="15"/>
  <c r="D14" i="2"/>
  <c r="F45" i="15"/>
  <c r="I45" i="15" s="1"/>
  <c r="M145" i="4"/>
  <c r="M128" i="4"/>
  <c r="N128" i="4"/>
  <c r="M40" i="4"/>
  <c r="N105" i="15"/>
  <c r="M105" i="15"/>
  <c r="H152" i="2"/>
  <c r="E149" i="4"/>
  <c r="N15" i="2"/>
  <c r="L83" i="2"/>
  <c r="C83" i="3"/>
  <c r="G24" i="3"/>
  <c r="B142" i="2"/>
  <c r="C138" i="3"/>
  <c r="L138" i="2"/>
  <c r="G138" i="3"/>
  <c r="N107" i="1"/>
  <c r="M107" i="1"/>
  <c r="B107" i="2"/>
  <c r="M57" i="4"/>
  <c r="N27" i="4"/>
  <c r="B25" i="2"/>
  <c r="M13" i="1"/>
  <c r="N13" i="1"/>
  <c r="N65" i="1"/>
  <c r="B39" i="2"/>
  <c r="M39" i="1"/>
  <c r="H114" i="1"/>
  <c r="H66" i="1"/>
  <c r="H15" i="1"/>
  <c r="I15" i="1"/>
  <c r="H27" i="1"/>
  <c r="I27" i="1"/>
  <c r="M136" i="15"/>
  <c r="N136" i="15"/>
  <c r="D136" i="2"/>
  <c r="L99" i="2"/>
  <c r="C99" i="3"/>
  <c r="N32" i="4"/>
  <c r="M88" i="14"/>
  <c r="N88" i="14"/>
  <c r="N117" i="14"/>
  <c r="M22" i="15"/>
  <c r="N22" i="15"/>
  <c r="L38" i="2"/>
  <c r="C38" i="3"/>
  <c r="C49" i="2"/>
  <c r="M40" i="15"/>
  <c r="M45" i="15"/>
  <c r="D45" i="2"/>
  <c r="M49" i="15"/>
  <c r="N49" i="15"/>
  <c r="N80" i="15"/>
  <c r="D80" i="2"/>
  <c r="M90" i="15"/>
  <c r="N90" i="15"/>
  <c r="D90" i="2"/>
  <c r="N129" i="15"/>
  <c r="D129" i="2"/>
  <c r="M30" i="15"/>
  <c r="N30" i="15"/>
  <c r="D30" i="2"/>
  <c r="N102" i="15"/>
  <c r="D102" i="2"/>
  <c r="M116" i="15"/>
  <c r="N13" i="14"/>
  <c r="M13" i="14"/>
  <c r="N131" i="14"/>
  <c r="M131" i="14"/>
  <c r="N87" i="15"/>
  <c r="M87" i="15"/>
  <c r="N24" i="14"/>
  <c r="M24" i="14"/>
  <c r="N40" i="14"/>
  <c r="N16" i="15"/>
  <c r="N24" i="15"/>
  <c r="N32" i="15"/>
  <c r="M103" i="15"/>
  <c r="N103" i="15"/>
  <c r="N69" i="15"/>
  <c r="M69" i="15"/>
  <c r="N99" i="15"/>
  <c r="M99" i="15"/>
  <c r="N132" i="15"/>
  <c r="M132" i="15"/>
  <c r="H34" i="14"/>
  <c r="I126" i="14"/>
  <c r="H130" i="1"/>
  <c r="H126" i="1"/>
  <c r="I126" i="1"/>
  <c r="I67" i="1"/>
  <c r="H67" i="1"/>
  <c r="I63" i="1"/>
  <c r="F149" i="14"/>
  <c r="I149" i="14" s="1"/>
  <c r="H83" i="14"/>
  <c r="H145" i="1"/>
  <c r="N132" i="1"/>
  <c r="B97" i="2"/>
  <c r="B93" i="2"/>
  <c r="M93" i="1"/>
  <c r="N89" i="1"/>
  <c r="B24" i="2"/>
  <c r="M21" i="1"/>
  <c r="M19" i="1"/>
  <c r="M114" i="1"/>
  <c r="B113" i="2"/>
  <c r="B47" i="2"/>
  <c r="M43" i="1"/>
  <c r="M42" i="1"/>
  <c r="B42" i="2"/>
  <c r="N42" i="1"/>
  <c r="N41" i="1"/>
  <c r="M40" i="1"/>
  <c r="B40" i="2"/>
  <c r="I133" i="1"/>
  <c r="H133" i="1"/>
  <c r="I49" i="1"/>
  <c r="M124" i="1"/>
  <c r="N123" i="1"/>
  <c r="B71" i="2"/>
  <c r="B134" i="2"/>
  <c r="H17" i="1"/>
  <c r="I30" i="1"/>
  <c r="I106" i="1"/>
  <c r="H86" i="1"/>
  <c r="B8" i="1"/>
  <c r="C8" i="2"/>
  <c r="I91" i="15"/>
  <c r="H91" i="15"/>
  <c r="K152" i="1"/>
  <c r="I147" i="15"/>
  <c r="H12" i="15"/>
  <c r="H87" i="14"/>
  <c r="I88" i="15"/>
  <c r="H88" i="15"/>
  <c r="N16" i="14"/>
  <c r="N32" i="14"/>
  <c r="N73" i="14"/>
  <c r="N94" i="14"/>
  <c r="N36" i="15"/>
  <c r="I54" i="15"/>
  <c r="N95" i="15"/>
  <c r="N120" i="15"/>
  <c r="N51" i="14"/>
  <c r="M38" i="15"/>
  <c r="N45" i="15"/>
  <c r="M66" i="15"/>
  <c r="N74" i="15"/>
  <c r="M82" i="15"/>
  <c r="M85" i="15"/>
  <c r="N97" i="15"/>
  <c r="M121" i="15"/>
  <c r="M127" i="15"/>
  <c r="N135" i="15"/>
  <c r="M145" i="15"/>
  <c r="K8" i="2"/>
  <c r="F8" i="3" s="1"/>
  <c r="E8" i="2"/>
  <c r="I8" i="2"/>
  <c r="E8" i="4"/>
  <c r="K8" i="15"/>
  <c r="D8" i="15"/>
  <c r="C8" i="14"/>
  <c r="C8" i="1"/>
  <c r="H8" i="2"/>
  <c r="D8" i="2"/>
  <c r="E2" i="22"/>
  <c r="K8" i="4"/>
  <c r="D8" i="4"/>
  <c r="C8" i="15"/>
  <c r="F8" i="14"/>
  <c r="B8" i="14"/>
  <c r="F8" i="1"/>
  <c r="D2" i="22"/>
  <c r="B8" i="2"/>
  <c r="F8" i="4"/>
  <c r="B8" i="4"/>
  <c r="E8" i="15"/>
  <c r="K8" i="14"/>
  <c r="D8" i="14"/>
  <c r="K8" i="1"/>
  <c r="D8" i="1"/>
  <c r="B8" i="15"/>
  <c r="F8" i="15"/>
  <c r="G147" i="3"/>
  <c r="L152" i="2"/>
  <c r="G152" i="3"/>
  <c r="G149" i="3"/>
  <c r="G99" i="3"/>
  <c r="F92" i="4"/>
  <c r="F149" i="4"/>
  <c r="G8" i="1"/>
  <c r="L8" i="1" s="1"/>
  <c r="E8" i="1"/>
  <c r="B8" i="3"/>
  <c r="M8" i="2"/>
  <c r="G8" i="15"/>
  <c r="L8" i="15" s="1"/>
  <c r="F8" i="2"/>
  <c r="J8" i="2" s="1"/>
  <c r="C8" i="3"/>
  <c r="G122" i="3"/>
  <c r="F74" i="4"/>
  <c r="I74" i="4" s="1"/>
  <c r="M93" i="14"/>
  <c r="N27" i="15"/>
  <c r="M131" i="15"/>
  <c r="N131" i="15"/>
  <c r="M147" i="14"/>
  <c r="N42" i="15"/>
  <c r="N149" i="15"/>
  <c r="C132" i="3"/>
  <c r="C85" i="3"/>
  <c r="C103" i="3"/>
  <c r="L33" i="2"/>
  <c r="G33" i="3" s="1"/>
  <c r="C51" i="3"/>
  <c r="L71" i="2"/>
  <c r="L80" i="2"/>
  <c r="C67" i="3"/>
  <c r="C62" i="3"/>
  <c r="C90" i="3"/>
  <c r="J152" i="2"/>
  <c r="N152" i="2" s="1"/>
  <c r="G38" i="3"/>
  <c r="G28" i="3"/>
  <c r="C98" i="3"/>
  <c r="L97" i="2"/>
  <c r="C29" i="3"/>
  <c r="C81" i="3"/>
  <c r="C118" i="3"/>
  <c r="C82" i="3"/>
  <c r="L108" i="2"/>
  <c r="C68" i="3"/>
  <c r="L54" i="2"/>
  <c r="G54" i="3" s="1"/>
  <c r="G130" i="3"/>
  <c r="G66" i="3"/>
  <c r="G132" i="3"/>
  <c r="C130" i="3"/>
  <c r="C126" i="3"/>
  <c r="C16" i="3"/>
  <c r="L115" i="2"/>
  <c r="L148" i="2"/>
  <c r="G148" i="3" s="1"/>
  <c r="C113" i="3"/>
  <c r="C102" i="3"/>
  <c r="C60" i="3"/>
  <c r="C37" i="3"/>
  <c r="C121" i="3"/>
  <c r="C144" i="3"/>
  <c r="C89" i="3"/>
  <c r="L79" i="2"/>
  <c r="G79" i="3" s="1"/>
  <c r="C94" i="3"/>
  <c r="C50" i="3"/>
  <c r="C22" i="3"/>
  <c r="H105" i="1"/>
  <c r="H101" i="1"/>
  <c r="I141" i="1"/>
  <c r="I13" i="1"/>
  <c r="I44" i="1"/>
  <c r="H118" i="1"/>
  <c r="I65" i="1"/>
  <c r="H123" i="1"/>
  <c r="N86" i="4"/>
  <c r="N136" i="4"/>
  <c r="M136" i="4"/>
  <c r="N53" i="4"/>
  <c r="M53" i="4"/>
  <c r="F126" i="4"/>
  <c r="H126" i="4" s="1"/>
  <c r="F113" i="4"/>
  <c r="I113" i="4" s="1"/>
  <c r="F96" i="4"/>
  <c r="H96" i="4" s="1"/>
  <c r="F33" i="4"/>
  <c r="I33" i="4" s="1"/>
  <c r="F59" i="4"/>
  <c r="H59" i="4" s="1"/>
  <c r="F38" i="4"/>
  <c r="H38" i="4" s="1"/>
  <c r="F134" i="4"/>
  <c r="N139" i="15"/>
  <c r="N93" i="15"/>
  <c r="M139" i="15"/>
  <c r="L63" i="2"/>
  <c r="C63" i="3"/>
  <c r="C42" i="3"/>
  <c r="L42" i="2"/>
  <c r="L12" i="2"/>
  <c r="C12" i="3"/>
  <c r="C56" i="3"/>
  <c r="G102" i="3"/>
  <c r="C136" i="3"/>
  <c r="G103" i="3"/>
  <c r="G16" i="3"/>
  <c r="G62" i="3"/>
  <c r="L57" i="2"/>
  <c r="C52" i="3"/>
  <c r="L52" i="2"/>
  <c r="L40" i="2"/>
  <c r="G40" i="3" s="1"/>
  <c r="C40" i="3"/>
  <c r="C13" i="3"/>
  <c r="L13" i="2"/>
  <c r="G133" i="3"/>
  <c r="G37" i="3"/>
  <c r="L53" i="2"/>
  <c r="L95" i="2"/>
  <c r="G95" i="3" s="1"/>
  <c r="C95" i="3"/>
  <c r="L93" i="2"/>
  <c r="C93" i="3"/>
  <c r="G87" i="3"/>
  <c r="G56" i="3"/>
  <c r="C41" i="3"/>
  <c r="L14" i="2"/>
  <c r="C14" i="3"/>
  <c r="G105" i="3"/>
  <c r="G50" i="3"/>
  <c r="L43" i="2"/>
  <c r="C43" i="3"/>
  <c r="C39" i="3"/>
  <c r="L39" i="2"/>
  <c r="L35" i="2"/>
  <c r="C35" i="3"/>
  <c r="L34" i="2"/>
  <c r="C34" i="3"/>
  <c r="C32" i="3"/>
  <c r="L32" i="2"/>
  <c r="G32" i="3" s="1"/>
  <c r="C31" i="3"/>
  <c r="L31" i="2"/>
  <c r="G29" i="3"/>
  <c r="C19" i="3"/>
  <c r="L19" i="2"/>
  <c r="L18" i="2"/>
  <c r="C18" i="3"/>
  <c r="G107" i="3"/>
  <c r="G83" i="3"/>
  <c r="L70" i="2"/>
  <c r="G48" i="3"/>
  <c r="L55" i="2"/>
  <c r="G55" i="3" s="1"/>
  <c r="C55" i="3"/>
  <c r="L59" i="2"/>
  <c r="C107" i="3"/>
  <c r="L125" i="2"/>
  <c r="G125" i="3" s="1"/>
  <c r="C125" i="3"/>
  <c r="G124" i="3"/>
  <c r="C84" i="3"/>
  <c r="L84" i="2"/>
  <c r="G82" i="3"/>
  <c r="L78" i="2"/>
  <c r="C78" i="3"/>
  <c r="M43" i="14"/>
  <c r="C43" i="2"/>
  <c r="N43" i="14"/>
  <c r="N86" i="14"/>
  <c r="C86" i="2"/>
  <c r="H39" i="15"/>
  <c r="I71" i="15"/>
  <c r="H71" i="15"/>
  <c r="N45" i="14"/>
  <c r="M86" i="14"/>
  <c r="M60" i="14"/>
  <c r="C63" i="2"/>
  <c r="N77" i="14"/>
  <c r="N79" i="14"/>
  <c r="C81" i="2"/>
  <c r="M81" i="14"/>
  <c r="N81" i="14"/>
  <c r="N102" i="14"/>
  <c r="C102" i="2"/>
  <c r="N110" i="14"/>
  <c r="H15" i="15"/>
  <c r="I15" i="15"/>
  <c r="H48" i="15"/>
  <c r="H41" i="14"/>
  <c r="N53" i="14"/>
  <c r="M74" i="14"/>
  <c r="C120" i="2"/>
  <c r="N125" i="14"/>
  <c r="N134" i="14"/>
  <c r="M136" i="14"/>
  <c r="N18" i="14"/>
  <c r="C18" i="2"/>
  <c r="N20" i="14"/>
  <c r="M36" i="14"/>
  <c r="C116" i="2"/>
  <c r="I26" i="15"/>
  <c r="H26" i="15"/>
  <c r="G85" i="3"/>
  <c r="G60" i="3"/>
  <c r="G127" i="3"/>
  <c r="G67" i="3"/>
  <c r="G27" i="3"/>
  <c r="G26" i="3"/>
  <c r="L120" i="2"/>
  <c r="L139" i="2"/>
  <c r="G139" i="3" s="1"/>
  <c r="L86" i="2"/>
  <c r="H75" i="1"/>
  <c r="F29" i="14"/>
  <c r="I29" i="14" s="1"/>
  <c r="N74" i="1"/>
  <c r="B72" i="2"/>
  <c r="M72" i="1"/>
  <c r="N32" i="1"/>
  <c r="M32" i="1"/>
  <c r="H91" i="1"/>
  <c r="I55" i="1"/>
  <c r="H55" i="1"/>
  <c r="I15" i="14"/>
  <c r="H15" i="14"/>
  <c r="I95" i="1"/>
  <c r="B141" i="2"/>
  <c r="M141" i="1"/>
  <c r="B130" i="2"/>
  <c r="N46" i="1"/>
  <c r="M37" i="1"/>
  <c r="I78" i="1"/>
  <c r="H78" i="1"/>
  <c r="I134" i="1"/>
  <c r="H134" i="1"/>
  <c r="I52" i="1"/>
  <c r="N142" i="1"/>
  <c r="M142" i="1"/>
  <c r="M117" i="1"/>
  <c r="N117" i="1"/>
  <c r="N85" i="1"/>
  <c r="M85" i="1"/>
  <c r="B83" i="2"/>
  <c r="N59" i="1"/>
  <c r="B59" i="2"/>
  <c r="B16" i="2"/>
  <c r="M16" i="1"/>
  <c r="N138" i="1"/>
  <c r="M138" i="1"/>
  <c r="B138" i="2"/>
  <c r="H23" i="1"/>
  <c r="I23" i="1"/>
  <c r="H39" i="1"/>
  <c r="I131" i="1"/>
  <c r="I73" i="14"/>
  <c r="B127" i="2"/>
  <c r="M127" i="1"/>
  <c r="N127" i="1"/>
  <c r="B27" i="2"/>
  <c r="I64" i="1"/>
  <c r="M147" i="1"/>
  <c r="I12" i="1"/>
  <c r="H12" i="1"/>
  <c r="H73" i="1"/>
  <c r="L65" i="2"/>
  <c r="C65" i="3"/>
  <c r="G63" i="3"/>
  <c r="N30" i="4"/>
  <c r="K152" i="4"/>
  <c r="N152" i="4" s="1"/>
  <c r="C145" i="3"/>
  <c r="L145" i="2"/>
  <c r="G64" i="3"/>
  <c r="B73" i="2"/>
  <c r="N118" i="15"/>
  <c r="M118" i="15"/>
  <c r="D118" i="2"/>
  <c r="J151" i="2"/>
  <c r="N151" i="2"/>
  <c r="E100" i="4"/>
  <c r="G151" i="2"/>
  <c r="B102" i="2"/>
  <c r="N102" i="1"/>
  <c r="N94" i="4"/>
  <c r="M92" i="1"/>
  <c r="L58" i="2"/>
  <c r="C58" i="3"/>
  <c r="F71" i="4"/>
  <c r="I71" i="4" s="1"/>
  <c r="G90" i="3"/>
  <c r="C23" i="3"/>
  <c r="L23" i="2"/>
  <c r="G22" i="3"/>
  <c r="L21" i="2"/>
  <c r="C21" i="3"/>
  <c r="L17" i="2"/>
  <c r="C17" i="3"/>
  <c r="C15" i="3"/>
  <c r="L15" i="2"/>
  <c r="F153" i="2"/>
  <c r="C153" i="3"/>
  <c r="N144" i="4"/>
  <c r="N140" i="1"/>
  <c r="N126" i="1"/>
  <c r="M115" i="4"/>
  <c r="M97" i="1"/>
  <c r="N38" i="1"/>
  <c r="B38" i="2"/>
  <c r="M37" i="4"/>
  <c r="N34" i="4"/>
  <c r="M34" i="4"/>
  <c r="I98" i="14"/>
  <c r="I107" i="14"/>
  <c r="N38" i="15"/>
  <c r="D38" i="2"/>
  <c r="N70" i="15"/>
  <c r="M70" i="15"/>
  <c r="D70" i="2"/>
  <c r="M74" i="15"/>
  <c r="D74" i="2"/>
  <c r="M88" i="15"/>
  <c r="N91" i="15"/>
  <c r="I97" i="15"/>
  <c r="H97" i="15"/>
  <c r="N98" i="15"/>
  <c r="D98" i="2"/>
  <c r="M98" i="15"/>
  <c r="G75" i="3"/>
  <c r="F21" i="4"/>
  <c r="H21" i="4" s="1"/>
  <c r="I20" i="4"/>
  <c r="C123" i="3"/>
  <c r="L123" i="2"/>
  <c r="G121" i="3"/>
  <c r="C49" i="3"/>
  <c r="L49" i="2"/>
  <c r="G20" i="3"/>
  <c r="B123" i="2"/>
  <c r="B121" i="2"/>
  <c r="M87" i="4"/>
  <c r="N43" i="4"/>
  <c r="M43" i="4"/>
  <c r="L131" i="2"/>
  <c r="C131" i="3"/>
  <c r="F88" i="4"/>
  <c r="H88" i="4" s="1"/>
  <c r="B26" i="2"/>
  <c r="I120" i="1"/>
  <c r="M96" i="14"/>
  <c r="N26" i="15"/>
  <c r="M26" i="15"/>
  <c r="D26" i="2"/>
  <c r="M34" i="15"/>
  <c r="N34" i="15"/>
  <c r="D34" i="2"/>
  <c r="G80" i="3"/>
  <c r="F93" i="4"/>
  <c r="I93" i="4" s="1"/>
  <c r="F14" i="4"/>
  <c r="H14" i="4" s="1"/>
  <c r="L142" i="2"/>
  <c r="C142" i="3"/>
  <c r="L88" i="2"/>
  <c r="C88" i="3"/>
  <c r="M127" i="4"/>
  <c r="N120" i="4"/>
  <c r="N101" i="1"/>
  <c r="M90" i="1"/>
  <c r="M79" i="4"/>
  <c r="N55" i="4"/>
  <c r="M54" i="1"/>
  <c r="N54" i="1"/>
  <c r="M21" i="4"/>
  <c r="M13" i="4"/>
  <c r="N13" i="4"/>
  <c r="H125" i="1"/>
  <c r="I107" i="4"/>
  <c r="H108" i="4"/>
  <c r="B133" i="2"/>
  <c r="N133" i="1"/>
  <c r="G136" i="3"/>
  <c r="N15" i="15"/>
  <c r="D15" i="2"/>
  <c r="I86" i="15"/>
  <c r="H86" i="15"/>
  <c r="M124" i="15"/>
  <c r="M42" i="14"/>
  <c r="L101" i="2"/>
  <c r="G101" i="3" s="1"/>
  <c r="C101" i="3"/>
  <c r="B105" i="2"/>
  <c r="M101" i="4"/>
  <c r="B49" i="2"/>
  <c r="M49" i="1"/>
  <c r="N44" i="4"/>
  <c r="M44" i="4"/>
  <c r="N39" i="4"/>
  <c r="M39" i="4"/>
  <c r="C13" i="2"/>
  <c r="N75" i="15"/>
  <c r="D75" i="2"/>
  <c r="M75" i="15"/>
  <c r="B110" i="2"/>
  <c r="I20" i="1"/>
  <c r="H20" i="1"/>
  <c r="H29" i="1"/>
  <c r="I29" i="1"/>
  <c r="M92" i="15"/>
  <c r="D92" i="2"/>
  <c r="C128" i="3"/>
  <c r="M17" i="4"/>
  <c r="M16" i="14"/>
  <c r="C16" i="2"/>
  <c r="M23" i="15"/>
  <c r="N23" i="15"/>
  <c r="M18" i="15"/>
  <c r="C58" i="2"/>
  <c r="G71" i="3"/>
  <c r="G108" i="3"/>
  <c r="G97" i="3"/>
  <c r="I38" i="4"/>
  <c r="H140" i="4"/>
  <c r="G59" i="3"/>
  <c r="G34" i="3"/>
  <c r="G41" i="3"/>
  <c r="G53" i="3"/>
  <c r="G12" i="3"/>
  <c r="G78" i="3"/>
  <c r="G18" i="3"/>
  <c r="G35" i="3"/>
  <c r="G43" i="3"/>
  <c r="G14" i="3"/>
  <c r="G93" i="3"/>
  <c r="G42" i="3"/>
  <c r="G19" i="3"/>
  <c r="G31" i="3"/>
  <c r="G39" i="3"/>
  <c r="G13" i="3"/>
  <c r="G86" i="3"/>
  <c r="G120" i="3"/>
  <c r="G49" i="3"/>
  <c r="G15" i="3"/>
  <c r="G123" i="3"/>
  <c r="F100" i="4"/>
  <c r="I100" i="4" s="1"/>
  <c r="G65" i="3"/>
  <c r="G131" i="3"/>
  <c r="I21" i="4"/>
  <c r="G17" i="3"/>
  <c r="G23" i="3"/>
  <c r="I59" i="4" l="1"/>
  <c r="H82" i="4"/>
  <c r="I128" i="4"/>
  <c r="I112" i="4"/>
  <c r="H41" i="4"/>
  <c r="H116" i="4"/>
  <c r="H40" i="4"/>
  <c r="N66" i="4"/>
  <c r="N63" i="4"/>
  <c r="M81" i="4"/>
  <c r="M94" i="4"/>
  <c r="N124" i="4"/>
  <c r="N52" i="4"/>
  <c r="M116" i="4"/>
  <c r="M122" i="4"/>
  <c r="I15" i="4"/>
  <c r="N14" i="4"/>
  <c r="N75" i="4"/>
  <c r="N12" i="4"/>
  <c r="N58" i="4"/>
  <c r="M71" i="4"/>
  <c r="H113" i="4"/>
  <c r="M73" i="4"/>
  <c r="M118" i="4"/>
  <c r="M24" i="4"/>
  <c r="N122" i="4"/>
  <c r="M105" i="4"/>
  <c r="N71" i="4"/>
  <c r="N105" i="4"/>
  <c r="M124" i="4"/>
  <c r="N127" i="4"/>
  <c r="M23" i="4"/>
  <c r="N87" i="4"/>
  <c r="N149" i="4"/>
  <c r="N40" i="4"/>
  <c r="H54" i="4"/>
  <c r="H79" i="4"/>
  <c r="N121" i="4"/>
  <c r="N37" i="4"/>
  <c r="M15" i="4"/>
  <c r="K153" i="4"/>
  <c r="N153" i="4" s="1"/>
  <c r="M135" i="4"/>
  <c r="M97" i="4"/>
  <c r="M45" i="4"/>
  <c r="N33" i="4"/>
  <c r="M18" i="4"/>
  <c r="M70" i="4"/>
  <c r="N22" i="4"/>
  <c r="I126" i="4"/>
  <c r="H93" i="4"/>
  <c r="M141" i="4"/>
  <c r="M121" i="4"/>
  <c r="N118" i="4"/>
  <c r="M32" i="4"/>
  <c r="N145" i="4"/>
  <c r="N82" i="4"/>
  <c r="N132" i="4"/>
  <c r="N134" i="4"/>
  <c r="H42" i="4"/>
  <c r="H33" i="4"/>
  <c r="I50" i="4"/>
  <c r="N35" i="4"/>
  <c r="N51" i="4"/>
  <c r="M36" i="4"/>
  <c r="N67" i="4"/>
  <c r="M103" i="4"/>
  <c r="M107" i="4"/>
  <c r="M60" i="4"/>
  <c r="N131" i="4"/>
  <c r="N41" i="4"/>
  <c r="M47" i="4"/>
  <c r="M51" i="4"/>
  <c r="N143" i="4"/>
  <c r="M80" i="4"/>
  <c r="N117" i="4"/>
  <c r="M41" i="4"/>
  <c r="N123" i="4"/>
  <c r="I134" i="4"/>
  <c r="H134" i="4"/>
  <c r="I31" i="4"/>
  <c r="N139" i="4"/>
  <c r="N125" i="4"/>
  <c r="M134" i="4"/>
  <c r="N25" i="4"/>
  <c r="N31" i="4"/>
  <c r="M104" i="4"/>
  <c r="H102" i="4"/>
  <c r="N98" i="4"/>
  <c r="N72" i="4"/>
  <c r="N20" i="4"/>
  <c r="N116" i="4"/>
  <c r="N112" i="4"/>
  <c r="N29" i="4"/>
  <c r="N114" i="4"/>
  <c r="M98" i="4"/>
  <c r="I96" i="4"/>
  <c r="H144" i="4"/>
  <c r="N97" i="4"/>
  <c r="M12" i="4"/>
  <c r="N49" i="4"/>
  <c r="N54" i="4"/>
  <c r="M20" i="4"/>
  <c r="M72" i="4"/>
  <c r="N26" i="4"/>
  <c r="M88" i="4"/>
  <c r="N77" i="4"/>
  <c r="M42" i="4"/>
  <c r="M49" i="4"/>
  <c r="M129" i="4"/>
  <c r="M95" i="4"/>
  <c r="N142" i="4"/>
  <c r="N141" i="4"/>
  <c r="M140" i="4"/>
  <c r="N89" i="4"/>
  <c r="N133" i="4"/>
  <c r="N69" i="4"/>
  <c r="M112" i="4"/>
  <c r="F35" i="4"/>
  <c r="H66" i="4"/>
  <c r="I66" i="4"/>
  <c r="I60" i="4"/>
  <c r="H60" i="4"/>
  <c r="H37" i="4"/>
  <c r="I37" i="4"/>
  <c r="H28" i="4"/>
  <c r="I28" i="4"/>
  <c r="F39" i="4"/>
  <c r="F120" i="4"/>
  <c r="H120" i="4" s="1"/>
  <c r="H45" i="4"/>
  <c r="H72" i="15"/>
  <c r="F123" i="4"/>
  <c r="I123" i="4" s="1"/>
  <c r="F103" i="4"/>
  <c r="H103" i="4" s="1"/>
  <c r="H100" i="4"/>
  <c r="H62" i="4"/>
  <c r="I122" i="15"/>
  <c r="H104" i="15"/>
  <c r="F118" i="4"/>
  <c r="H118" i="4" s="1"/>
  <c r="I124" i="15"/>
  <c r="F27" i="4"/>
  <c r="H27" i="4" s="1"/>
  <c r="F85" i="4"/>
  <c r="I135" i="15"/>
  <c r="F107" i="4"/>
  <c r="H107" i="4" s="1"/>
  <c r="F25" i="4"/>
  <c r="F141" i="4"/>
  <c r="F101" i="4"/>
  <c r="F80" i="4"/>
  <c r="H80" i="4" s="1"/>
  <c r="F30" i="4"/>
  <c r="I30" i="4" s="1"/>
  <c r="F58" i="4"/>
  <c r="H58" i="4" s="1"/>
  <c r="F26" i="4"/>
  <c r="I26" i="4" s="1"/>
  <c r="H74" i="4"/>
  <c r="H29" i="4"/>
  <c r="I29" i="4"/>
  <c r="H121" i="4"/>
  <c r="I121" i="4"/>
  <c r="F110" i="4"/>
  <c r="I110" i="4" s="1"/>
  <c r="F97" i="4"/>
  <c r="F89" i="4"/>
  <c r="I83" i="4"/>
  <c r="H83" i="4"/>
  <c r="I57" i="4"/>
  <c r="H57" i="4"/>
  <c r="F55" i="4"/>
  <c r="F52" i="4"/>
  <c r="H52" i="4" s="1"/>
  <c r="I18" i="4"/>
  <c r="H18" i="4"/>
  <c r="F143" i="4"/>
  <c r="I114" i="4"/>
  <c r="H114" i="4"/>
  <c r="F106" i="4"/>
  <c r="I106" i="4" s="1"/>
  <c r="F105" i="4"/>
  <c r="F91" i="4"/>
  <c r="H91" i="4" s="1"/>
  <c r="F90" i="4"/>
  <c r="H90" i="4" s="1"/>
  <c r="H65" i="4"/>
  <c r="I65" i="4"/>
  <c r="F16" i="4"/>
  <c r="F36" i="4"/>
  <c r="H135" i="4"/>
  <c r="I135" i="4"/>
  <c r="F145" i="4"/>
  <c r="F125" i="4"/>
  <c r="F73" i="4"/>
  <c r="F67" i="4"/>
  <c r="H67" i="4" s="1"/>
  <c r="F147" i="4"/>
  <c r="I147" i="4" s="1"/>
  <c r="F127" i="4"/>
  <c r="F81" i="4"/>
  <c r="F70" i="4"/>
  <c r="I13" i="4"/>
  <c r="H13" i="4"/>
  <c r="F148" i="4"/>
  <c r="I148" i="4" s="1"/>
  <c r="F133" i="4"/>
  <c r="I14" i="4"/>
  <c r="H71" i="4"/>
  <c r="I142" i="4"/>
  <c r="F138" i="4"/>
  <c r="I25" i="15"/>
  <c r="F34" i="4"/>
  <c r="I12" i="4"/>
  <c r="I23" i="15"/>
  <c r="I148" i="15"/>
  <c r="H84" i="4"/>
  <c r="I88" i="4"/>
  <c r="F109" i="4"/>
  <c r="F131" i="4"/>
  <c r="H74" i="15"/>
  <c r="I87" i="4"/>
  <c r="F76" i="4"/>
  <c r="H51" i="15"/>
  <c r="I129" i="15"/>
  <c r="I126" i="15"/>
  <c r="I32" i="4"/>
  <c r="H99" i="4"/>
  <c r="H94" i="15"/>
  <c r="F24" i="4"/>
  <c r="H52" i="15"/>
  <c r="M123" i="15"/>
  <c r="H92" i="15"/>
  <c r="M133" i="15"/>
  <c r="M37" i="15"/>
  <c r="N115" i="15"/>
  <c r="I44" i="15"/>
  <c r="N96" i="15"/>
  <c r="N40" i="15"/>
  <c r="D143" i="2"/>
  <c r="D25" i="2"/>
  <c r="M126" i="15"/>
  <c r="H21" i="15"/>
  <c r="M24" i="15"/>
  <c r="H143" i="15"/>
  <c r="H144" i="15"/>
  <c r="M53" i="15"/>
  <c r="D123" i="2"/>
  <c r="I102" i="2"/>
  <c r="M102" i="2" s="1"/>
  <c r="M50" i="15"/>
  <c r="D107" i="2"/>
  <c r="M96" i="15"/>
  <c r="D56" i="2"/>
  <c r="M20" i="15"/>
  <c r="N126" i="15"/>
  <c r="M71" i="15"/>
  <c r="H85" i="15"/>
  <c r="H36" i="15"/>
  <c r="D47" i="2"/>
  <c r="D121" i="2"/>
  <c r="D115" i="2"/>
  <c r="D71" i="2"/>
  <c r="D50" i="2"/>
  <c r="D28" i="2"/>
  <c r="N125" i="15"/>
  <c r="N56" i="15"/>
  <c r="N107" i="15"/>
  <c r="N37" i="15"/>
  <c r="I64" i="15"/>
  <c r="H101" i="15"/>
  <c r="N54" i="15"/>
  <c r="D53" i="2"/>
  <c r="H60" i="15"/>
  <c r="I62" i="15"/>
  <c r="I102" i="15"/>
  <c r="E88" i="2"/>
  <c r="K88" i="2" s="1"/>
  <c r="F88" i="3" s="1"/>
  <c r="D94" i="2"/>
  <c r="D91" i="2"/>
  <c r="I34" i="15"/>
  <c r="M57" i="15"/>
  <c r="N94" i="15"/>
  <c r="N128" i="15"/>
  <c r="N43" i="15"/>
  <c r="H24" i="15"/>
  <c r="D55" i="2"/>
  <c r="I50" i="15"/>
  <c r="M100" i="15"/>
  <c r="D86" i="2"/>
  <c r="D43" i="2"/>
  <c r="N25" i="15"/>
  <c r="M55" i="15"/>
  <c r="N41" i="15"/>
  <c r="D84" i="2"/>
  <c r="D81" i="2"/>
  <c r="D35" i="2"/>
  <c r="D76" i="2"/>
  <c r="I138" i="15"/>
  <c r="N124" i="15"/>
  <c r="N88" i="15"/>
  <c r="I132" i="15"/>
  <c r="M12" i="15"/>
  <c r="N81" i="15"/>
  <c r="N143" i="15"/>
  <c r="D133" i="2"/>
  <c r="M59" i="15"/>
  <c r="D116" i="2"/>
  <c r="N28" i="15"/>
  <c r="M111" i="15"/>
  <c r="M86" i="15"/>
  <c r="D64" i="2"/>
  <c r="D111" i="2"/>
  <c r="M35" i="15"/>
  <c r="H130" i="15"/>
  <c r="H110" i="15"/>
  <c r="M76" i="15"/>
  <c r="I13" i="2"/>
  <c r="M13" i="2" s="1"/>
  <c r="N59" i="15"/>
  <c r="I70" i="15"/>
  <c r="N142" i="15"/>
  <c r="N20" i="15"/>
  <c r="N64" i="15"/>
  <c r="N108" i="15"/>
  <c r="D12" i="2"/>
  <c r="D101" i="2"/>
  <c r="D57" i="2"/>
  <c r="D46" i="2"/>
  <c r="I46" i="2" s="1"/>
  <c r="M46" i="2" s="1"/>
  <c r="D108" i="2"/>
  <c r="H33" i="15"/>
  <c r="I33" i="15"/>
  <c r="I120" i="15"/>
  <c r="H120" i="15"/>
  <c r="H14" i="15"/>
  <c r="I14" i="15"/>
  <c r="H68" i="15"/>
  <c r="I68" i="15"/>
  <c r="I80" i="15"/>
  <c r="H80" i="15"/>
  <c r="I141" i="15"/>
  <c r="H141" i="15"/>
  <c r="I77" i="15"/>
  <c r="H77" i="15"/>
  <c r="I125" i="15"/>
  <c r="H125" i="15"/>
  <c r="I28" i="15"/>
  <c r="H28" i="15"/>
  <c r="H75" i="15"/>
  <c r="H129" i="14"/>
  <c r="H43" i="15"/>
  <c r="H50" i="14"/>
  <c r="H115" i="15"/>
  <c r="I112" i="15"/>
  <c r="H67" i="15"/>
  <c r="I134" i="15"/>
  <c r="H118" i="15"/>
  <c r="I120" i="14"/>
  <c r="H76" i="15"/>
  <c r="H56" i="15"/>
  <c r="H24" i="14"/>
  <c r="I40" i="15"/>
  <c r="H18" i="15"/>
  <c r="H22" i="15"/>
  <c r="H26" i="14"/>
  <c r="H125" i="14"/>
  <c r="I13" i="14"/>
  <c r="H139" i="15"/>
  <c r="I37" i="15"/>
  <c r="I58" i="15"/>
  <c r="H123" i="14"/>
  <c r="H109" i="15"/>
  <c r="I13" i="15"/>
  <c r="I27" i="14"/>
  <c r="I116" i="15"/>
  <c r="H38" i="15"/>
  <c r="I38" i="15"/>
  <c r="H83" i="15"/>
  <c r="I83" i="15"/>
  <c r="H145" i="15"/>
  <c r="I145" i="15"/>
  <c r="I32" i="15"/>
  <c r="H32" i="15"/>
  <c r="H79" i="15"/>
  <c r="I79" i="15"/>
  <c r="I69" i="15"/>
  <c r="H69" i="15"/>
  <c r="H114" i="15"/>
  <c r="I114" i="15"/>
  <c r="I108" i="15"/>
  <c r="H108" i="15"/>
  <c r="H82" i="14"/>
  <c r="H117" i="15"/>
  <c r="H90" i="15"/>
  <c r="I45" i="14"/>
  <c r="I121" i="15"/>
  <c r="H71" i="14"/>
  <c r="H128" i="15"/>
  <c r="I89" i="15"/>
  <c r="I46" i="15"/>
  <c r="I35" i="14"/>
  <c r="I105" i="15"/>
  <c r="H66" i="15"/>
  <c r="H85" i="14"/>
  <c r="H81" i="15"/>
  <c r="I31" i="15"/>
  <c r="I136" i="15"/>
  <c r="I65" i="15"/>
  <c r="I113" i="15"/>
  <c r="H41" i="15"/>
  <c r="I95" i="15"/>
  <c r="I20" i="15"/>
  <c r="H49" i="15"/>
  <c r="H142" i="15"/>
  <c r="I27" i="15"/>
  <c r="I78" i="15"/>
  <c r="I123" i="15"/>
  <c r="H73" i="15"/>
  <c r="I111" i="15"/>
  <c r="H29" i="15"/>
  <c r="I67" i="14"/>
  <c r="I140" i="15"/>
  <c r="H42" i="15"/>
  <c r="H45" i="15"/>
  <c r="H100" i="15"/>
  <c r="H16" i="15"/>
  <c r="H98" i="15"/>
  <c r="H87" i="15"/>
  <c r="I19" i="15"/>
  <c r="H131" i="15"/>
  <c r="I133" i="15"/>
  <c r="H84" i="15"/>
  <c r="H30" i="15"/>
  <c r="N124" i="14"/>
  <c r="I102" i="14"/>
  <c r="I56" i="14"/>
  <c r="M106" i="14"/>
  <c r="C99" i="2"/>
  <c r="C139" i="2"/>
  <c r="N48" i="14"/>
  <c r="M130" i="14"/>
  <c r="N126" i="14"/>
  <c r="N25" i="14"/>
  <c r="M109" i="14"/>
  <c r="C93" i="2"/>
  <c r="C124" i="2"/>
  <c r="C91" i="2"/>
  <c r="C21" i="2"/>
  <c r="H42" i="14"/>
  <c r="H93" i="14"/>
  <c r="I107" i="2"/>
  <c r="M107" i="2" s="1"/>
  <c r="C69" i="2"/>
  <c r="N89" i="14"/>
  <c r="M76" i="14"/>
  <c r="N50" i="14"/>
  <c r="I64" i="14"/>
  <c r="H68" i="14"/>
  <c r="M48" i="14"/>
  <c r="M97" i="14"/>
  <c r="M143" i="14"/>
  <c r="N95" i="14"/>
  <c r="H116" i="14"/>
  <c r="C80" i="2"/>
  <c r="C39" i="2"/>
  <c r="C100" i="2"/>
  <c r="N100" i="14"/>
  <c r="C108" i="2"/>
  <c r="I20" i="14"/>
  <c r="M145" i="14"/>
  <c r="C83" i="2"/>
  <c r="H65" i="14"/>
  <c r="M139" i="14"/>
  <c r="M135" i="14"/>
  <c r="N39" i="14"/>
  <c r="I134" i="14"/>
  <c r="M126" i="14"/>
  <c r="N21" i="14"/>
  <c r="M12" i="14"/>
  <c r="M49" i="14"/>
  <c r="M34" i="14"/>
  <c r="I75" i="14"/>
  <c r="H121" i="14"/>
  <c r="N118" i="14"/>
  <c r="N101" i="14"/>
  <c r="M87" i="14"/>
  <c r="H114" i="14"/>
  <c r="C76" i="2"/>
  <c r="C118" i="2"/>
  <c r="E78" i="2"/>
  <c r="B78" i="3" s="1"/>
  <c r="D78" i="3" s="1"/>
  <c r="E78" i="3" s="1"/>
  <c r="N58" i="14"/>
  <c r="E52" i="2"/>
  <c r="H132" i="14"/>
  <c r="H53" i="14"/>
  <c r="M37" i="14"/>
  <c r="C36" i="2"/>
  <c r="C20" i="2"/>
  <c r="C122" i="2"/>
  <c r="H57" i="14"/>
  <c r="E42" i="2"/>
  <c r="K42" i="2" s="1"/>
  <c r="F42" i="3" s="1"/>
  <c r="M66" i="14"/>
  <c r="N31" i="14"/>
  <c r="N140" i="14"/>
  <c r="I127" i="14"/>
  <c r="M25" i="14"/>
  <c r="M44" i="14"/>
  <c r="C117" i="2"/>
  <c r="I117" i="2" s="1"/>
  <c r="M117" i="2" s="1"/>
  <c r="C34" i="2"/>
  <c r="M107" i="14"/>
  <c r="H84" i="14"/>
  <c r="I36" i="14"/>
  <c r="H111" i="14"/>
  <c r="N99" i="14"/>
  <c r="C14" i="2"/>
  <c r="C128" i="2"/>
  <c r="M33" i="14"/>
  <c r="M112" i="14"/>
  <c r="M121" i="14"/>
  <c r="M46" i="14"/>
  <c r="C135" i="2"/>
  <c r="C70" i="2"/>
  <c r="C140" i="2"/>
  <c r="C44" i="2"/>
  <c r="C121" i="2"/>
  <c r="N143" i="14"/>
  <c r="F152" i="14"/>
  <c r="I152" i="14" s="1"/>
  <c r="H29" i="14"/>
  <c r="C97" i="2"/>
  <c r="M70" i="14"/>
  <c r="M122" i="14"/>
  <c r="C53" i="2"/>
  <c r="M63" i="14"/>
  <c r="H58" i="14"/>
  <c r="M103" i="14"/>
  <c r="I51" i="14"/>
  <c r="M128" i="14"/>
  <c r="N107" i="14"/>
  <c r="N46" i="14"/>
  <c r="C73" i="2"/>
  <c r="N37" i="14"/>
  <c r="N47" i="14"/>
  <c r="I117" i="14"/>
  <c r="I136" i="2"/>
  <c r="M136" i="2" s="1"/>
  <c r="E133" i="2"/>
  <c r="N108" i="14"/>
  <c r="H139" i="14"/>
  <c r="H122" i="14"/>
  <c r="H77" i="14"/>
  <c r="M26" i="14"/>
  <c r="N136" i="14"/>
  <c r="M120" i="14"/>
  <c r="M110" i="14"/>
  <c r="N83" i="14"/>
  <c r="H69" i="14"/>
  <c r="M141" i="14"/>
  <c r="N103" i="14"/>
  <c r="H99" i="14"/>
  <c r="C105" i="2"/>
  <c r="C111" i="2"/>
  <c r="I111" i="2" s="1"/>
  <c r="M111" i="2" s="1"/>
  <c r="I43" i="14"/>
  <c r="M101" i="14"/>
  <c r="H47" i="14"/>
  <c r="C144" i="2"/>
  <c r="E139" i="2"/>
  <c r="B139" i="3" s="1"/>
  <c r="D139" i="3" s="1"/>
  <c r="E139" i="3" s="1"/>
  <c r="I25" i="14"/>
  <c r="M116" i="14"/>
  <c r="H133" i="14"/>
  <c r="M50" i="14"/>
  <c r="N35" i="14"/>
  <c r="H59" i="14"/>
  <c r="N105" i="14"/>
  <c r="M38" i="14"/>
  <c r="C35" i="2"/>
  <c r="C148" i="2"/>
  <c r="M111" i="14"/>
  <c r="N133" i="14"/>
  <c r="M67" i="14"/>
  <c r="M80" i="14"/>
  <c r="I18" i="14"/>
  <c r="C123" i="2"/>
  <c r="E123" i="2" s="1"/>
  <c r="C67" i="2"/>
  <c r="C85" i="2"/>
  <c r="N137" i="14"/>
  <c r="I133" i="2"/>
  <c r="M133" i="2" s="1"/>
  <c r="I120" i="2"/>
  <c r="M120" i="2" s="1"/>
  <c r="H14" i="14"/>
  <c r="M127" i="14"/>
  <c r="I115" i="14"/>
  <c r="M40" i="14"/>
  <c r="E25" i="2"/>
  <c r="B25" i="3" s="1"/>
  <c r="E22" i="2"/>
  <c r="E143" i="2"/>
  <c r="M148" i="14"/>
  <c r="M85" i="14"/>
  <c r="H79" i="14"/>
  <c r="C75" i="2"/>
  <c r="I108" i="2"/>
  <c r="M108" i="2" s="1"/>
  <c r="N144" i="14"/>
  <c r="E74" i="2"/>
  <c r="B88" i="3"/>
  <c r="D88" i="3" s="1"/>
  <c r="E88" i="3" s="1"/>
  <c r="I105" i="2"/>
  <c r="M105" i="2" s="1"/>
  <c r="M64" i="14"/>
  <c r="I52" i="2"/>
  <c r="M52" i="2" s="1"/>
  <c r="I16" i="2"/>
  <c r="M16" i="2" s="1"/>
  <c r="C127" i="2"/>
  <c r="E127" i="2" s="1"/>
  <c r="C79" i="2"/>
  <c r="H76" i="14"/>
  <c r="M138" i="14"/>
  <c r="M82" i="14"/>
  <c r="H145" i="14"/>
  <c r="N12" i="14"/>
  <c r="C114" i="2"/>
  <c r="M29" i="14"/>
  <c r="M69" i="14"/>
  <c r="C132" i="2"/>
  <c r="N62" i="14"/>
  <c r="M72" i="14"/>
  <c r="C29" i="2"/>
  <c r="C142" i="2"/>
  <c r="E136" i="2"/>
  <c r="K136" i="2" s="1"/>
  <c r="F136" i="3" s="1"/>
  <c r="H136" i="3" s="1"/>
  <c r="I136" i="3" s="1"/>
  <c r="H33" i="14"/>
  <c r="C26" i="2"/>
  <c r="N129" i="14"/>
  <c r="M125" i="14"/>
  <c r="C77" i="2"/>
  <c r="N138" i="14"/>
  <c r="N74" i="14"/>
  <c r="N19" i="14"/>
  <c r="I91" i="14"/>
  <c r="H103" i="14"/>
  <c r="N114" i="14"/>
  <c r="M134" i="14"/>
  <c r="C72" i="2"/>
  <c r="C19" i="2"/>
  <c r="M115" i="14"/>
  <c r="N115" i="14"/>
  <c r="N142" i="14"/>
  <c r="M54" i="14"/>
  <c r="M59" i="14"/>
  <c r="H17" i="14"/>
  <c r="C54" i="2"/>
  <c r="C112" i="2"/>
  <c r="C31" i="2"/>
  <c r="C137" i="2"/>
  <c r="I76" i="2"/>
  <c r="M76" i="2" s="1"/>
  <c r="C64" i="2"/>
  <c r="E59" i="2"/>
  <c r="B59" i="3" s="1"/>
  <c r="D59" i="3" s="1"/>
  <c r="E59" i="3" s="1"/>
  <c r="H81" i="14"/>
  <c r="E110" i="2"/>
  <c r="M129" i="14"/>
  <c r="M45" i="14"/>
  <c r="E47" i="2"/>
  <c r="B47" i="3" s="1"/>
  <c r="D47" i="3" s="1"/>
  <c r="E47" i="3" s="1"/>
  <c r="H131" i="14"/>
  <c r="I110" i="14"/>
  <c r="M62" i="14"/>
  <c r="C87" i="2"/>
  <c r="E87" i="2" s="1"/>
  <c r="C57" i="2"/>
  <c r="N132" i="14"/>
  <c r="N59" i="14"/>
  <c r="H37" i="14"/>
  <c r="C82" i="2"/>
  <c r="E125" i="2"/>
  <c r="B125" i="3" s="1"/>
  <c r="D125" i="3" s="1"/>
  <c r="E125" i="3" s="1"/>
  <c r="M98" i="14"/>
  <c r="E58" i="2"/>
  <c r="I58" i="2"/>
  <c r="M58" i="2" s="1"/>
  <c r="I38" i="2"/>
  <c r="M38" i="2" s="1"/>
  <c r="I97" i="2"/>
  <c r="M97" i="2" s="1"/>
  <c r="B48" i="2"/>
  <c r="N48" i="1"/>
  <c r="B23" i="2"/>
  <c r="N23" i="1"/>
  <c r="I83" i="2"/>
  <c r="M83" i="2" s="1"/>
  <c r="E26" i="2"/>
  <c r="M23" i="1"/>
  <c r="N149" i="1"/>
  <c r="M149" i="1"/>
  <c r="B149" i="2"/>
  <c r="B152" i="2" s="1"/>
  <c r="M115" i="1"/>
  <c r="B115" i="2"/>
  <c r="E115" i="2" s="1"/>
  <c r="B115" i="3" s="1"/>
  <c r="D115" i="3" s="1"/>
  <c r="E115" i="3" s="1"/>
  <c r="N110" i="1"/>
  <c r="M110" i="1"/>
  <c r="M106" i="1"/>
  <c r="N106" i="1"/>
  <c r="M101" i="1"/>
  <c r="B101" i="2"/>
  <c r="E101" i="2" s="1"/>
  <c r="B101" i="3" s="1"/>
  <c r="D101" i="3" s="1"/>
  <c r="E101" i="3" s="1"/>
  <c r="N12" i="1"/>
  <c r="M12" i="1"/>
  <c r="I129" i="1"/>
  <c r="H129" i="1"/>
  <c r="H89" i="1"/>
  <c r="I89" i="1"/>
  <c r="I110" i="2"/>
  <c r="M110" i="2" s="1"/>
  <c r="E38" i="2"/>
  <c r="K38" i="2" s="1"/>
  <c r="F38" i="3" s="1"/>
  <c r="H38" i="3" s="1"/>
  <c r="I38" i="3" s="1"/>
  <c r="K139" i="2"/>
  <c r="F139" i="3" s="1"/>
  <c r="H139" i="3" s="1"/>
  <c r="I139" i="3" s="1"/>
  <c r="I58" i="1"/>
  <c r="M22" i="1"/>
  <c r="N27" i="1"/>
  <c r="I130" i="2"/>
  <c r="M130" i="2" s="1"/>
  <c r="M74" i="1"/>
  <c r="B42" i="3"/>
  <c r="D42" i="3" s="1"/>
  <c r="E42" i="3" s="1"/>
  <c r="I85" i="1"/>
  <c r="I77" i="1"/>
  <c r="E107" i="2"/>
  <c r="B107" i="3" s="1"/>
  <c r="D107" i="3" s="1"/>
  <c r="E107" i="3" s="1"/>
  <c r="M29" i="1"/>
  <c r="B43" i="2"/>
  <c r="B106" i="2"/>
  <c r="B35" i="2"/>
  <c r="H136" i="1"/>
  <c r="M48" i="1"/>
  <c r="H22" i="1"/>
  <c r="N44" i="1"/>
  <c r="N90" i="1"/>
  <c r="N22" i="1"/>
  <c r="I100" i="1"/>
  <c r="M108" i="1"/>
  <c r="B140" i="2"/>
  <c r="M140" i="1"/>
  <c r="H72" i="1"/>
  <c r="I72" i="1"/>
  <c r="I43" i="1"/>
  <c r="H43" i="1"/>
  <c r="H51" i="1"/>
  <c r="I51" i="1"/>
  <c r="E13" i="2"/>
  <c r="N147" i="1"/>
  <c r="N108" i="1"/>
  <c r="N83" i="1"/>
  <c r="M67" i="1"/>
  <c r="H46" i="1"/>
  <c r="I99" i="1"/>
  <c r="B114" i="2"/>
  <c r="B21" i="2"/>
  <c r="M24" i="1"/>
  <c r="B94" i="2"/>
  <c r="H122" i="1"/>
  <c r="H19" i="1"/>
  <c r="N115" i="1"/>
  <c r="N17" i="1"/>
  <c r="N92" i="1"/>
  <c r="M109" i="1"/>
  <c r="I96" i="1"/>
  <c r="N15" i="1"/>
  <c r="N35" i="1"/>
  <c r="B65" i="2"/>
  <c r="M65" i="1"/>
  <c r="M47" i="1"/>
  <c r="N47" i="1"/>
  <c r="B41" i="2"/>
  <c r="M41" i="1"/>
  <c r="B29" i="2"/>
  <c r="N26" i="1"/>
  <c r="M26" i="1"/>
  <c r="I143" i="1"/>
  <c r="H143" i="1"/>
  <c r="H60" i="1"/>
  <c r="I60" i="1"/>
  <c r="N139" i="1"/>
  <c r="M139" i="1"/>
  <c r="K22" i="2"/>
  <c r="F22" i="3" s="1"/>
  <c r="H22" i="3" s="1"/>
  <c r="I22" i="3" s="1"/>
  <c r="B22" i="3"/>
  <c r="D22" i="3" s="1"/>
  <c r="E22" i="3" s="1"/>
  <c r="B129" i="2"/>
  <c r="M129" i="1"/>
  <c r="N129" i="1"/>
  <c r="N79" i="1"/>
  <c r="M79" i="1"/>
  <c r="B79" i="2"/>
  <c r="M45" i="1"/>
  <c r="N45" i="1"/>
  <c r="I101" i="2"/>
  <c r="M101" i="2" s="1"/>
  <c r="B126" i="2"/>
  <c r="I126" i="2" s="1"/>
  <c r="M126" i="2" s="1"/>
  <c r="B52" i="3"/>
  <c r="D52" i="3" s="1"/>
  <c r="E52" i="3" s="1"/>
  <c r="K52" i="2"/>
  <c r="I143" i="2"/>
  <c r="M143" i="2" s="1"/>
  <c r="I12" i="2"/>
  <c r="M12" i="2" s="1"/>
  <c r="E12" i="2"/>
  <c r="M86" i="1"/>
  <c r="N86" i="1"/>
  <c r="B86" i="2"/>
  <c r="M57" i="1"/>
  <c r="N57" i="1"/>
  <c r="B57" i="2"/>
  <c r="B55" i="2"/>
  <c r="N55" i="1"/>
  <c r="M55" i="1"/>
  <c r="I59" i="1"/>
  <c r="H59" i="1"/>
  <c r="M131" i="1"/>
  <c r="N131" i="1"/>
  <c r="B131" i="2"/>
  <c r="I131" i="2" s="1"/>
  <c r="M131" i="2" s="1"/>
  <c r="I138" i="2"/>
  <c r="M138" i="2" s="1"/>
  <c r="I139" i="1"/>
  <c r="E106" i="2"/>
  <c r="B106" i="3" s="1"/>
  <c r="I106" i="2"/>
  <c r="M106" i="2" s="1"/>
  <c r="B46" i="2"/>
  <c r="M113" i="1"/>
  <c r="N113" i="1"/>
  <c r="N104" i="1"/>
  <c r="B104" i="2"/>
  <c r="M104" i="1"/>
  <c r="N100" i="1"/>
  <c r="M100" i="1"/>
  <c r="B100" i="2"/>
  <c r="B99" i="2"/>
  <c r="M99" i="1"/>
  <c r="N99" i="1"/>
  <c r="M91" i="1"/>
  <c r="B91" i="2"/>
  <c r="N91" i="1"/>
  <c r="B89" i="2"/>
  <c r="M89" i="1"/>
  <c r="B66" i="2"/>
  <c r="N66" i="1"/>
  <c r="M66" i="1"/>
  <c r="N28" i="1"/>
  <c r="B28" i="2"/>
  <c r="M28" i="1"/>
  <c r="K153" i="1"/>
  <c r="N153" i="1" s="1"/>
  <c r="N16" i="1"/>
  <c r="H115" i="1"/>
  <c r="I115" i="1"/>
  <c r="I111" i="1"/>
  <c r="H111" i="1"/>
  <c r="H102" i="1"/>
  <c r="I102" i="1"/>
  <c r="E16" i="2"/>
  <c r="I125" i="2"/>
  <c r="M125" i="2" s="1"/>
  <c r="B75" i="2"/>
  <c r="M75" i="1"/>
  <c r="M73" i="1"/>
  <c r="N73" i="1"/>
  <c r="N37" i="1"/>
  <c r="B37" i="2"/>
  <c r="I37" i="2" s="1"/>
  <c r="M37" i="2" s="1"/>
  <c r="K151" i="1"/>
  <c r="M152" i="1"/>
  <c r="N152" i="1"/>
  <c r="E76" i="2"/>
  <c r="B45" i="2"/>
  <c r="E53" i="2"/>
  <c r="B116" i="2"/>
  <c r="N116" i="1"/>
  <c r="B69" i="2"/>
  <c r="M69" i="1"/>
  <c r="N69" i="1"/>
  <c r="I67" i="2"/>
  <c r="M67" i="2" s="1"/>
  <c r="N34" i="1"/>
  <c r="B34" i="2"/>
  <c r="M34" i="1"/>
  <c r="E29" i="2"/>
  <c r="I29" i="2"/>
  <c r="M29" i="2" s="1"/>
  <c r="I112" i="2"/>
  <c r="M112" i="2" s="1"/>
  <c r="E112" i="2"/>
  <c r="N143" i="1"/>
  <c r="M143" i="1"/>
  <c r="M132" i="1"/>
  <c r="B132" i="2"/>
  <c r="H81" i="1"/>
  <c r="I81" i="1"/>
  <c r="H70" i="1"/>
  <c r="I70" i="1"/>
  <c r="B62" i="2"/>
  <c r="M62" i="1"/>
  <c r="N36" i="1"/>
  <c r="M36" i="1"/>
  <c r="B36" i="2"/>
  <c r="M134" i="1"/>
  <c r="N134" i="1"/>
  <c r="I33" i="1"/>
  <c r="H33" i="1"/>
  <c r="I37" i="1"/>
  <c r="I40" i="1"/>
  <c r="H40" i="1"/>
  <c r="E67" i="2"/>
  <c r="N145" i="1"/>
  <c r="M145" i="1"/>
  <c r="B145" i="2"/>
  <c r="M96" i="1"/>
  <c r="B96" i="2"/>
  <c r="N96" i="1"/>
  <c r="N64" i="1"/>
  <c r="B64" i="2"/>
  <c r="B51" i="2"/>
  <c r="M51" i="1"/>
  <c r="N51" i="1"/>
  <c r="B148" i="2"/>
  <c r="I148" i="2" s="1"/>
  <c r="M148" i="2" s="1"/>
  <c r="M148" i="1"/>
  <c r="I128" i="1"/>
  <c r="H128" i="1"/>
  <c r="H121" i="1"/>
  <c r="I121" i="1"/>
  <c r="I116" i="1"/>
  <c r="H116" i="1"/>
  <c r="H112" i="1"/>
  <c r="I112" i="1"/>
  <c r="I108" i="1"/>
  <c r="H108" i="1"/>
  <c r="H88" i="1"/>
  <c r="I88" i="1"/>
  <c r="H69" i="1"/>
  <c r="I69" i="1"/>
  <c r="H14" i="1"/>
  <c r="I14" i="1"/>
  <c r="I26" i="1"/>
  <c r="H26" i="1"/>
  <c r="I34" i="1"/>
  <c r="H34" i="1"/>
  <c r="I57" i="1"/>
  <c r="H57" i="1"/>
  <c r="E66" i="2"/>
  <c r="B124" i="2"/>
  <c r="I55" i="14"/>
  <c r="H55" i="14"/>
  <c r="I60" i="14"/>
  <c r="H60" i="14"/>
  <c r="H70" i="14"/>
  <c r="I70" i="14"/>
  <c r="H124" i="14"/>
  <c r="I124" i="14"/>
  <c r="H128" i="14"/>
  <c r="I128" i="14"/>
  <c r="I135" i="14"/>
  <c r="H135" i="14"/>
  <c r="I140" i="14"/>
  <c r="H140" i="14"/>
  <c r="H143" i="14"/>
  <c r="I143" i="14"/>
  <c r="I22" i="14"/>
  <c r="H22" i="14"/>
  <c r="I32" i="14"/>
  <c r="H32" i="14"/>
  <c r="I39" i="14"/>
  <c r="H39" i="14"/>
  <c r="H48" i="14"/>
  <c r="I48" i="14"/>
  <c r="H90" i="14"/>
  <c r="I90" i="14"/>
  <c r="H104" i="14"/>
  <c r="I104" i="14"/>
  <c r="I106" i="14"/>
  <c r="H106" i="14"/>
  <c r="H109" i="14"/>
  <c r="I109" i="14"/>
  <c r="H142" i="14"/>
  <c r="I142" i="14"/>
  <c r="I148" i="14"/>
  <c r="H148" i="14"/>
  <c r="I62" i="14"/>
  <c r="H62" i="14"/>
  <c r="I74" i="14"/>
  <c r="H74" i="14"/>
  <c r="I118" i="14"/>
  <c r="H118" i="14"/>
  <c r="I23" i="14"/>
  <c r="H23" i="14"/>
  <c r="I31" i="14"/>
  <c r="H31" i="14"/>
  <c r="I40" i="14"/>
  <c r="H40" i="14"/>
  <c r="H44" i="14"/>
  <c r="I44" i="14"/>
  <c r="H105" i="14"/>
  <c r="I105" i="14"/>
  <c r="I136" i="14"/>
  <c r="H136" i="14"/>
  <c r="I141" i="14"/>
  <c r="H141" i="14"/>
  <c r="H144" i="14"/>
  <c r="I144" i="14"/>
  <c r="I147" i="14"/>
  <c r="H147" i="14"/>
  <c r="H113" i="14"/>
  <c r="I101" i="14"/>
  <c r="I95" i="14"/>
  <c r="H87" i="1"/>
  <c r="I48" i="1"/>
  <c r="I107" i="1"/>
  <c r="I21" i="1"/>
  <c r="H149" i="14"/>
  <c r="H152" i="14" s="1"/>
  <c r="I148" i="1"/>
  <c r="H52" i="14"/>
  <c r="H89" i="14"/>
  <c r="I80" i="1"/>
  <c r="I142" i="1"/>
  <c r="I38" i="1"/>
  <c r="I54" i="1"/>
  <c r="H30" i="14"/>
  <c r="I71" i="1"/>
  <c r="H18" i="1"/>
  <c r="F151" i="1"/>
  <c r="I151" i="1" s="1"/>
  <c r="H80" i="14"/>
  <c r="H21" i="14"/>
  <c r="H96" i="14"/>
  <c r="I138" i="1"/>
  <c r="I72" i="14"/>
  <c r="E153" i="14"/>
  <c r="I38" i="14"/>
  <c r="I31" i="1"/>
  <c r="H104" i="1"/>
  <c r="I90" i="1"/>
  <c r="H56" i="1"/>
  <c r="H28" i="1"/>
  <c r="I68" i="1"/>
  <c r="E151" i="14"/>
  <c r="F151" i="14" s="1"/>
  <c r="I151" i="14" s="1"/>
  <c r="H127" i="1"/>
  <c r="I41" i="1"/>
  <c r="I132" i="1"/>
  <c r="H130" i="14"/>
  <c r="I124" i="1"/>
  <c r="H78" i="14"/>
  <c r="I84" i="1"/>
  <c r="I50" i="1"/>
  <c r="I35" i="1"/>
  <c r="H45" i="1"/>
  <c r="H144" i="1"/>
  <c r="G142" i="3"/>
  <c r="E97" i="2"/>
  <c r="H131" i="4"/>
  <c r="I131" i="4"/>
  <c r="K74" i="2"/>
  <c r="F74" i="3" s="1"/>
  <c r="H74" i="3" s="1"/>
  <c r="I74" i="3" s="1"/>
  <c r="B74" i="3"/>
  <c r="D74" i="3" s="1"/>
  <c r="E74" i="3" s="1"/>
  <c r="E75" i="2"/>
  <c r="E121" i="2"/>
  <c r="E37" i="2"/>
  <c r="G88" i="3"/>
  <c r="H88" i="3" s="1"/>
  <c r="I88" i="3" s="1"/>
  <c r="I74" i="2"/>
  <c r="M74" i="2" s="1"/>
  <c r="G145" i="3"/>
  <c r="H42" i="3"/>
  <c r="I42" i="3" s="1"/>
  <c r="E102" i="2"/>
  <c r="G84" i="3"/>
  <c r="G57" i="3"/>
  <c r="E40" i="2"/>
  <c r="I40" i="2"/>
  <c r="M40" i="2" s="1"/>
  <c r="E120" i="2"/>
  <c r="H25" i="1"/>
  <c r="F153" i="1"/>
  <c r="I153" i="1" s="1"/>
  <c r="I53" i="1"/>
  <c r="H53" i="1"/>
  <c r="H12" i="14"/>
  <c r="F153" i="14"/>
  <c r="I153" i="14" s="1"/>
  <c r="C15" i="2"/>
  <c r="M15" i="14"/>
  <c r="K151" i="14"/>
  <c r="N151" i="14" s="1"/>
  <c r="K153" i="14"/>
  <c r="N153" i="14" s="1"/>
  <c r="H19" i="14"/>
  <c r="I19" i="14"/>
  <c r="N23" i="14"/>
  <c r="C23" i="2"/>
  <c r="M23" i="14"/>
  <c r="H54" i="14"/>
  <c r="I54" i="14"/>
  <c r="N55" i="14"/>
  <c r="C55" i="2"/>
  <c r="M55" i="14"/>
  <c r="N90" i="14"/>
  <c r="C90" i="2"/>
  <c r="M90" i="14"/>
  <c r="H92" i="14"/>
  <c r="I92" i="14"/>
  <c r="I94" i="14"/>
  <c r="H94" i="14"/>
  <c r="I97" i="14"/>
  <c r="H97" i="14"/>
  <c r="H100" i="14"/>
  <c r="I100" i="14"/>
  <c r="H108" i="14"/>
  <c r="I108" i="14"/>
  <c r="G21" i="3"/>
  <c r="G58" i="3"/>
  <c r="E108" i="2"/>
  <c r="H149" i="4"/>
  <c r="H153" i="4" s="1"/>
  <c r="I149" i="4"/>
  <c r="F153" i="4"/>
  <c r="I153" i="4" s="1"/>
  <c r="G111" i="3"/>
  <c r="E142" i="2"/>
  <c r="I142" i="2"/>
  <c r="M142" i="2" s="1"/>
  <c r="E134" i="2"/>
  <c r="I134" i="2"/>
  <c r="M134" i="2" s="1"/>
  <c r="E99" i="2"/>
  <c r="I149" i="15"/>
  <c r="H149" i="15"/>
  <c r="H152" i="15" s="1"/>
  <c r="E138" i="2"/>
  <c r="G52" i="3"/>
  <c r="I17" i="4"/>
  <c r="G76" i="3"/>
  <c r="H78" i="4"/>
  <c r="I78" i="4"/>
  <c r="B98" i="2"/>
  <c r="M98" i="1"/>
  <c r="N98" i="1"/>
  <c r="M93" i="4"/>
  <c r="K143" i="2"/>
  <c r="F143" i="3" s="1"/>
  <c r="B143" i="3"/>
  <c r="G70" i="3"/>
  <c r="I21" i="2"/>
  <c r="M21" i="2" s="1"/>
  <c r="E21" i="2"/>
  <c r="I24" i="2"/>
  <c r="M24" i="2" s="1"/>
  <c r="E24" i="2"/>
  <c r="E33" i="2"/>
  <c r="I33" i="2"/>
  <c r="M33" i="2" s="1"/>
  <c r="I75" i="4"/>
  <c r="H75" i="4"/>
  <c r="F72" i="4"/>
  <c r="F69" i="4"/>
  <c r="F68" i="4"/>
  <c r="G100" i="3"/>
  <c r="G115" i="3"/>
  <c r="I92" i="4"/>
  <c r="H92" i="4"/>
  <c r="I132" i="2"/>
  <c r="M132" i="2" s="1"/>
  <c r="E132" i="2"/>
  <c r="I115" i="4"/>
  <c r="H115" i="4"/>
  <c r="L106" i="2"/>
  <c r="C106" i="3"/>
  <c r="G68" i="3"/>
  <c r="N99" i="4"/>
  <c r="F136" i="4"/>
  <c r="I65" i="2"/>
  <c r="M65" i="2" s="1"/>
  <c r="H28" i="14"/>
  <c r="I28" i="14"/>
  <c r="I80" i="2"/>
  <c r="M80" i="2" s="1"/>
  <c r="E80" i="2"/>
  <c r="E19" i="2"/>
  <c r="I17" i="2"/>
  <c r="M17" i="2" s="1"/>
  <c r="E17" i="2"/>
  <c r="G153" i="2"/>
  <c r="F23" i="4"/>
  <c r="E22" i="4"/>
  <c r="I22" i="2"/>
  <c r="M22" i="2" s="1"/>
  <c r="H153" i="2"/>
  <c r="H151" i="2"/>
  <c r="G72" i="3"/>
  <c r="F151" i="2"/>
  <c r="C151" i="3" s="1"/>
  <c r="N106" i="4"/>
  <c r="M106" i="4"/>
  <c r="E49" i="2"/>
  <c r="I49" i="2"/>
  <c r="M49" i="2" s="1"/>
  <c r="E117" i="2"/>
  <c r="E39" i="2"/>
  <c r="I39" i="2"/>
  <c r="M39" i="2" s="1"/>
  <c r="E153" i="4"/>
  <c r="E69" i="2"/>
  <c r="H123" i="4"/>
  <c r="I88" i="2"/>
  <c r="M88" i="2" s="1"/>
  <c r="G129" i="3"/>
  <c r="F53" i="4"/>
  <c r="H48" i="4"/>
  <c r="I48" i="4"/>
  <c r="F44" i="4"/>
  <c r="F43" i="4"/>
  <c r="G143" i="3"/>
  <c r="L110" i="2"/>
  <c r="C110" i="3"/>
  <c r="G45" i="3"/>
  <c r="N84" i="4"/>
  <c r="M84" i="4"/>
  <c r="M78" i="4"/>
  <c r="N78" i="4"/>
  <c r="M77" i="1"/>
  <c r="B77" i="2"/>
  <c r="M70" i="1"/>
  <c r="B70" i="2"/>
  <c r="N70" i="1"/>
  <c r="N68" i="1"/>
  <c r="M68" i="1"/>
  <c r="B68" i="2"/>
  <c r="N17" i="2"/>
  <c r="J153" i="2"/>
  <c r="F51" i="4"/>
  <c r="H46" i="4"/>
  <c r="I46" i="4"/>
  <c r="G141" i="3"/>
  <c r="L46" i="2"/>
  <c r="C46" i="3"/>
  <c r="N144" i="1"/>
  <c r="M144" i="1"/>
  <c r="N109" i="4"/>
  <c r="M103" i="1"/>
  <c r="N103" i="1"/>
  <c r="B103" i="2"/>
  <c r="N87" i="1"/>
  <c r="M87" i="1"/>
  <c r="N82" i="1"/>
  <c r="M82" i="1"/>
  <c r="N76" i="4"/>
  <c r="M76" i="4"/>
  <c r="I97" i="1"/>
  <c r="H97" i="1"/>
  <c r="H147" i="1"/>
  <c r="I147" i="1"/>
  <c r="H49" i="14"/>
  <c r="I49" i="14"/>
  <c r="I86" i="14"/>
  <c r="H86" i="14"/>
  <c r="M92" i="14"/>
  <c r="N92" i="14"/>
  <c r="M104" i="14"/>
  <c r="C104" i="2"/>
  <c r="N104" i="14"/>
  <c r="H112" i="14"/>
  <c r="I112" i="14"/>
  <c r="N113" i="14"/>
  <c r="C113" i="2"/>
  <c r="H47" i="15"/>
  <c r="I47" i="15"/>
  <c r="I53" i="15"/>
  <c r="H53" i="15"/>
  <c r="M60" i="15"/>
  <c r="D60" i="2"/>
  <c r="N60" i="15"/>
  <c r="I82" i="15"/>
  <c r="H82" i="15"/>
  <c r="I96" i="15"/>
  <c r="H96" i="15"/>
  <c r="I99" i="15"/>
  <c r="H99" i="15"/>
  <c r="H103" i="15"/>
  <c r="I103" i="15"/>
  <c r="M104" i="15"/>
  <c r="D104" i="2"/>
  <c r="N104" i="15"/>
  <c r="N109" i="15"/>
  <c r="D109" i="2"/>
  <c r="D122" i="2"/>
  <c r="N122" i="15"/>
  <c r="M122" i="15"/>
  <c r="M147" i="15"/>
  <c r="D147" i="2"/>
  <c r="I59" i="2"/>
  <c r="M59" i="2" s="1"/>
  <c r="N78" i="14"/>
  <c r="C143" i="3"/>
  <c r="K151" i="15"/>
  <c r="N151" i="15" s="1"/>
  <c r="E130" i="2"/>
  <c r="I63" i="14"/>
  <c r="K153" i="15"/>
  <c r="N153" i="15" s="1"/>
  <c r="E84" i="2"/>
  <c r="F153" i="15"/>
  <c r="I153" i="15" s="1"/>
  <c r="K154" i="4"/>
  <c r="N154" i="4" s="1"/>
  <c r="H88" i="14"/>
  <c r="F49" i="4"/>
  <c r="I47" i="4"/>
  <c r="B144" i="2"/>
  <c r="I107" i="15"/>
  <c r="I25" i="2"/>
  <c r="M25" i="2" s="1"/>
  <c r="I63" i="15"/>
  <c r="M52" i="14"/>
  <c r="G140" i="3"/>
  <c r="I46" i="14"/>
  <c r="F77" i="4"/>
  <c r="M102" i="4"/>
  <c r="F122" i="4"/>
  <c r="H74" i="1"/>
  <c r="B82" i="2"/>
  <c r="F124" i="4"/>
  <c r="F95" i="4"/>
  <c r="F94" i="4"/>
  <c r="F86" i="4"/>
  <c r="F64" i="4"/>
  <c r="F63" i="4"/>
  <c r="C116" i="3"/>
  <c r="L116" i="2"/>
  <c r="G113" i="3"/>
  <c r="L25" i="2"/>
  <c r="C25" i="3"/>
  <c r="N130" i="4"/>
  <c r="M130" i="4"/>
  <c r="B118" i="2"/>
  <c r="M118" i="1"/>
  <c r="N118" i="1"/>
  <c r="N91" i="4"/>
  <c r="M85" i="4"/>
  <c r="N85" i="4"/>
  <c r="N81" i="1"/>
  <c r="M81" i="1"/>
  <c r="B60" i="2"/>
  <c r="N60" i="1"/>
  <c r="M60" i="1"/>
  <c r="M50" i="4"/>
  <c r="N50" i="4"/>
  <c r="I113" i="1"/>
  <c r="H113" i="1"/>
  <c r="I110" i="1"/>
  <c r="H110" i="1"/>
  <c r="I103" i="1"/>
  <c r="H103" i="1"/>
  <c r="H93" i="1"/>
  <c r="I93" i="1"/>
  <c r="N107" i="4"/>
  <c r="N108" i="4"/>
  <c r="M78" i="14"/>
  <c r="E153" i="15"/>
  <c r="E151" i="15"/>
  <c r="F151" i="15"/>
  <c r="I151" i="15" s="1"/>
  <c r="C141" i="3"/>
  <c r="G8" i="14"/>
  <c r="L8" i="14" s="1"/>
  <c r="L8" i="2"/>
  <c r="G8" i="2"/>
  <c r="G8" i="4"/>
  <c r="L8" i="4" s="1"/>
  <c r="N98" i="14"/>
  <c r="I94" i="1"/>
  <c r="M113" i="14"/>
  <c r="C141" i="2"/>
  <c r="C92" i="2"/>
  <c r="C89" i="2"/>
  <c r="G77" i="3"/>
  <c r="N102" i="4"/>
  <c r="F104" i="4"/>
  <c r="F98" i="4"/>
  <c r="L114" i="2"/>
  <c r="C114" i="3"/>
  <c r="C91" i="3"/>
  <c r="L91" i="2"/>
  <c r="L44" i="2"/>
  <c r="C44" i="3"/>
  <c r="N126" i="4"/>
  <c r="B122" i="2"/>
  <c r="N122" i="1"/>
  <c r="M120" i="1"/>
  <c r="N120" i="1"/>
  <c r="N92" i="4"/>
  <c r="M92" i="4"/>
  <c r="M63" i="1"/>
  <c r="B63" i="2"/>
  <c r="N56" i="4"/>
  <c r="E46" i="2"/>
  <c r="B30" i="2"/>
  <c r="M30" i="1"/>
  <c r="N30" i="1"/>
  <c r="N28" i="4"/>
  <c r="M28" i="4"/>
  <c r="M25" i="1"/>
  <c r="N25" i="1"/>
  <c r="N148" i="4"/>
  <c r="I19" i="2"/>
  <c r="M19" i="2" s="1"/>
  <c r="I51" i="2"/>
  <c r="M51" i="2" s="1"/>
  <c r="F132" i="4"/>
  <c r="F130" i="4"/>
  <c r="F117" i="4"/>
  <c r="C69" i="3"/>
  <c r="L69" i="2"/>
  <c r="M113" i="4"/>
  <c r="N113" i="4"/>
  <c r="N74" i="4"/>
  <c r="M74" i="4"/>
  <c r="N147" i="4"/>
  <c r="M147" i="4"/>
  <c r="B135" i="2"/>
  <c r="N135" i="1"/>
  <c r="I36" i="1"/>
  <c r="H36" i="1"/>
  <c r="C30" i="2"/>
  <c r="N30" i="14"/>
  <c r="N79" i="15"/>
  <c r="D79" i="2"/>
  <c r="N114" i="15"/>
  <c r="D114" i="2"/>
  <c r="I42" i="2"/>
  <c r="M42" i="2" s="1"/>
  <c r="I47" i="2"/>
  <c r="M47" i="2" s="1"/>
  <c r="I78" i="2"/>
  <c r="M78" i="2" s="1"/>
  <c r="F129" i="4"/>
  <c r="F111" i="4"/>
  <c r="F56" i="4"/>
  <c r="F19" i="4"/>
  <c r="B128" i="2"/>
  <c r="N128" i="1"/>
  <c r="N110" i="4"/>
  <c r="N96" i="4"/>
  <c r="M96" i="4"/>
  <c r="M95" i="1"/>
  <c r="N95" i="1"/>
  <c r="B95" i="2"/>
  <c r="M19" i="4"/>
  <c r="N19" i="4"/>
  <c r="H149" i="1"/>
  <c r="H152" i="1" s="1"/>
  <c r="F152" i="1"/>
  <c r="I152" i="1" s="1"/>
  <c r="N27" i="14"/>
  <c r="C27" i="2"/>
  <c r="N41" i="14"/>
  <c r="C41" i="2"/>
  <c r="I69" i="2"/>
  <c r="M69" i="2" s="1"/>
  <c r="M56" i="1"/>
  <c r="N56" i="1"/>
  <c r="N38" i="4"/>
  <c r="M32" i="14"/>
  <c r="C32" i="2"/>
  <c r="I32" i="2" s="1"/>
  <c r="M32" i="2" s="1"/>
  <c r="N71" i="14"/>
  <c r="C71" i="2"/>
  <c r="N149" i="14"/>
  <c r="C149" i="2"/>
  <c r="M44" i="15"/>
  <c r="D44" i="2"/>
  <c r="N88" i="1"/>
  <c r="M88" i="1"/>
  <c r="N59" i="4"/>
  <c r="B50" i="2"/>
  <c r="N50" i="1"/>
  <c r="M48" i="4"/>
  <c r="M31" i="1"/>
  <c r="B31" i="2"/>
  <c r="B18" i="2"/>
  <c r="N18" i="1"/>
  <c r="M138" i="4"/>
  <c r="I62" i="2"/>
  <c r="M62" i="2" s="1"/>
  <c r="M56" i="14"/>
  <c r="C56" i="2"/>
  <c r="M73" i="15"/>
  <c r="D73" i="2"/>
  <c r="N28" i="14"/>
  <c r="M28" i="14"/>
  <c r="F139" i="4"/>
  <c r="F137" i="4"/>
  <c r="H137" i="1"/>
  <c r="I137" i="1"/>
  <c r="I137" i="15"/>
  <c r="H137" i="15"/>
  <c r="M137" i="15"/>
  <c r="N137" i="15"/>
  <c r="D137" i="2"/>
  <c r="I137" i="14"/>
  <c r="H137" i="14"/>
  <c r="N137" i="4"/>
  <c r="H106" i="4" l="1"/>
  <c r="I103" i="4"/>
  <c r="H148" i="4"/>
  <c r="I67" i="4"/>
  <c r="H147" i="4"/>
  <c r="I52" i="4"/>
  <c r="I118" i="4"/>
  <c r="H110" i="4"/>
  <c r="H26" i="4"/>
  <c r="I120" i="4"/>
  <c r="I80" i="4"/>
  <c r="I90" i="4"/>
  <c r="I58" i="4"/>
  <c r="M154" i="4"/>
  <c r="H30" i="4"/>
  <c r="I91" i="4"/>
  <c r="I39" i="4"/>
  <c r="H39" i="4"/>
  <c r="I27" i="4"/>
  <c r="H35" i="4"/>
  <c r="I35" i="4"/>
  <c r="I85" i="4"/>
  <c r="H85" i="4"/>
  <c r="H141" i="4"/>
  <c r="I141" i="4"/>
  <c r="I25" i="4"/>
  <c r="H25" i="4"/>
  <c r="H101" i="4"/>
  <c r="I101" i="4"/>
  <c r="H109" i="4"/>
  <c r="I109" i="4"/>
  <c r="H16" i="4"/>
  <c r="I16" i="4"/>
  <c r="H105" i="4"/>
  <c r="I105" i="4"/>
  <c r="I55" i="4"/>
  <c r="H55" i="4"/>
  <c r="H24" i="4"/>
  <c r="I24" i="4"/>
  <c r="H34" i="4"/>
  <c r="I34" i="4"/>
  <c r="I70" i="4"/>
  <c r="H70" i="4"/>
  <c r="H127" i="4"/>
  <c r="I127" i="4"/>
  <c r="I125" i="4"/>
  <c r="H125" i="4"/>
  <c r="I97" i="4"/>
  <c r="H97" i="4"/>
  <c r="H76" i="4"/>
  <c r="I76" i="4"/>
  <c r="H133" i="4"/>
  <c r="I133" i="4"/>
  <c r="H81" i="4"/>
  <c r="I81" i="4"/>
  <c r="I73" i="4"/>
  <c r="H73" i="4"/>
  <c r="H145" i="4"/>
  <c r="I145" i="4"/>
  <c r="I89" i="4"/>
  <c r="H89" i="4"/>
  <c r="H138" i="4"/>
  <c r="I138" i="4"/>
  <c r="H36" i="4"/>
  <c r="I36" i="4"/>
  <c r="H143" i="4"/>
  <c r="I143" i="4"/>
  <c r="I84" i="2"/>
  <c r="M84" i="2" s="1"/>
  <c r="D151" i="2"/>
  <c r="I81" i="2"/>
  <c r="M81" i="2" s="1"/>
  <c r="E55" i="2"/>
  <c r="K101" i="2"/>
  <c r="F101" i="3" s="1"/>
  <c r="H101" i="3" s="1"/>
  <c r="I101" i="3" s="1"/>
  <c r="I116" i="2"/>
  <c r="M116" i="2" s="1"/>
  <c r="E81" i="2"/>
  <c r="E93" i="2"/>
  <c r="B93" i="3" s="1"/>
  <c r="D93" i="3" s="1"/>
  <c r="E93" i="3" s="1"/>
  <c r="K125" i="2"/>
  <c r="I26" i="2"/>
  <c r="M26" i="2" s="1"/>
  <c r="I139" i="2"/>
  <c r="M139" i="2" s="1"/>
  <c r="I93" i="2"/>
  <c r="M93" i="2" s="1"/>
  <c r="K78" i="2"/>
  <c r="F78" i="3" s="1"/>
  <c r="H78" i="3" s="1"/>
  <c r="I78" i="3" s="1"/>
  <c r="I14" i="2"/>
  <c r="M14" i="2" s="1"/>
  <c r="K47" i="2"/>
  <c r="F47" i="3" s="1"/>
  <c r="H47" i="3" s="1"/>
  <c r="I47" i="3" s="1"/>
  <c r="B136" i="3"/>
  <c r="D136" i="3" s="1"/>
  <c r="E136" i="3" s="1"/>
  <c r="I20" i="2"/>
  <c r="M20" i="2" s="1"/>
  <c r="I121" i="2"/>
  <c r="M121" i="2" s="1"/>
  <c r="E14" i="2"/>
  <c r="I140" i="2"/>
  <c r="M140" i="2" s="1"/>
  <c r="E85" i="2"/>
  <c r="B85" i="3" s="1"/>
  <c r="D85" i="3" s="1"/>
  <c r="E85" i="3" s="1"/>
  <c r="K107" i="2"/>
  <c r="F107" i="3" s="1"/>
  <c r="H107" i="3" s="1"/>
  <c r="I107" i="3" s="1"/>
  <c r="E20" i="2"/>
  <c r="I53" i="2"/>
  <c r="M53" i="2" s="1"/>
  <c r="E83" i="2"/>
  <c r="E111" i="2"/>
  <c r="E105" i="2"/>
  <c r="K25" i="2"/>
  <c r="F25" i="3" s="1"/>
  <c r="H25" i="3" s="1"/>
  <c r="I25" i="3" s="1"/>
  <c r="K115" i="2"/>
  <c r="F115" i="3" s="1"/>
  <c r="H115" i="3" s="1"/>
  <c r="I115" i="3" s="1"/>
  <c r="I85" i="2"/>
  <c r="M85" i="2" s="1"/>
  <c r="B133" i="3"/>
  <c r="D133" i="3" s="1"/>
  <c r="E133" i="3" s="1"/>
  <c r="K133" i="2"/>
  <c r="F133" i="3" s="1"/>
  <c r="H133" i="3" s="1"/>
  <c r="I133" i="3" s="1"/>
  <c r="M151" i="14"/>
  <c r="K59" i="2"/>
  <c r="F59" i="3" s="1"/>
  <c r="H59" i="3" s="1"/>
  <c r="I59" i="3" s="1"/>
  <c r="I123" i="2"/>
  <c r="M123" i="2" s="1"/>
  <c r="E72" i="2"/>
  <c r="K72" i="2" s="1"/>
  <c r="I87" i="2"/>
  <c r="M87" i="2" s="1"/>
  <c r="K110" i="2"/>
  <c r="F110" i="3" s="1"/>
  <c r="B110" i="3"/>
  <c r="D110" i="3" s="1"/>
  <c r="E110" i="3" s="1"/>
  <c r="I127" i="2"/>
  <c r="M127" i="2" s="1"/>
  <c r="I72" i="2"/>
  <c r="M72" i="2" s="1"/>
  <c r="E54" i="2"/>
  <c r="I54" i="2"/>
  <c r="M54" i="2" s="1"/>
  <c r="E140" i="2"/>
  <c r="K58" i="2"/>
  <c r="B58" i="3"/>
  <c r="D58" i="3" s="1"/>
  <c r="E58" i="3" s="1"/>
  <c r="I115" i="2"/>
  <c r="M115" i="2" s="1"/>
  <c r="K106" i="2"/>
  <c r="F106" i="3" s="1"/>
  <c r="H106" i="3" s="1"/>
  <c r="I106" i="3" s="1"/>
  <c r="B13" i="3"/>
  <c r="D13" i="3" s="1"/>
  <c r="E13" i="3" s="1"/>
  <c r="K13" i="2"/>
  <c r="E35" i="2"/>
  <c r="I35" i="2"/>
  <c r="M35" i="2" s="1"/>
  <c r="K123" i="2"/>
  <c r="B123" i="3"/>
  <c r="D123" i="3" s="1"/>
  <c r="E123" i="3" s="1"/>
  <c r="B26" i="3"/>
  <c r="D26" i="3" s="1"/>
  <c r="E26" i="3" s="1"/>
  <c r="K26" i="2"/>
  <c r="I43" i="2"/>
  <c r="M43" i="2" s="1"/>
  <c r="I48" i="2"/>
  <c r="M48" i="2" s="1"/>
  <c r="E48" i="2"/>
  <c r="E43" i="2"/>
  <c r="K43" i="2" s="1"/>
  <c r="B38" i="3"/>
  <c r="D38" i="3" s="1"/>
  <c r="E38" i="3" s="1"/>
  <c r="E148" i="2"/>
  <c r="B148" i="3" s="1"/>
  <c r="D148" i="3" s="1"/>
  <c r="E148" i="3" s="1"/>
  <c r="E65" i="2"/>
  <c r="K65" i="2" s="1"/>
  <c r="E126" i="2"/>
  <c r="K126" i="2" s="1"/>
  <c r="F126" i="3" s="1"/>
  <c r="H126" i="3" s="1"/>
  <c r="I126" i="3" s="1"/>
  <c r="E94" i="2"/>
  <c r="I94" i="2"/>
  <c r="M94" i="2" s="1"/>
  <c r="E124" i="2"/>
  <c r="E45" i="2"/>
  <c r="I45" i="2"/>
  <c r="M45" i="2" s="1"/>
  <c r="I57" i="2"/>
  <c r="M57" i="2" s="1"/>
  <c r="E57" i="2"/>
  <c r="K66" i="2"/>
  <c r="B66" i="3"/>
  <c r="D66" i="3" s="1"/>
  <c r="E66" i="3" s="1"/>
  <c r="E51" i="2"/>
  <c r="I96" i="2"/>
  <c r="M96" i="2" s="1"/>
  <c r="E96" i="2"/>
  <c r="I34" i="2"/>
  <c r="M34" i="2" s="1"/>
  <c r="E34" i="2"/>
  <c r="E116" i="2"/>
  <c r="E28" i="2"/>
  <c r="I28" i="2"/>
  <c r="M28" i="2" s="1"/>
  <c r="E91" i="2"/>
  <c r="I91" i="2"/>
  <c r="M91" i="2" s="1"/>
  <c r="I99" i="2"/>
  <c r="M99" i="2" s="1"/>
  <c r="E131" i="2"/>
  <c r="K131" i="2" s="1"/>
  <c r="I64" i="2"/>
  <c r="M64" i="2" s="1"/>
  <c r="E64" i="2"/>
  <c r="I36" i="2"/>
  <c r="M36" i="2" s="1"/>
  <c r="E36" i="2"/>
  <c r="E62" i="2"/>
  <c r="K53" i="2"/>
  <c r="F53" i="3" s="1"/>
  <c r="H53" i="3" s="1"/>
  <c r="I53" i="3" s="1"/>
  <c r="B53" i="3"/>
  <c r="D53" i="3" s="1"/>
  <c r="E53" i="3" s="1"/>
  <c r="K16" i="2"/>
  <c r="B16" i="3"/>
  <c r="D16" i="3" s="1"/>
  <c r="E16" i="3" s="1"/>
  <c r="E100" i="2"/>
  <c r="I100" i="2"/>
  <c r="M100" i="2" s="1"/>
  <c r="E129" i="2"/>
  <c r="I129" i="2"/>
  <c r="M129" i="2" s="1"/>
  <c r="K12" i="2"/>
  <c r="B12" i="3"/>
  <c r="D12" i="3" s="1"/>
  <c r="E12" i="3" s="1"/>
  <c r="B76" i="3"/>
  <c r="D76" i="3" s="1"/>
  <c r="E76" i="3" s="1"/>
  <c r="K76" i="2"/>
  <c r="I66" i="2"/>
  <c r="M66" i="2" s="1"/>
  <c r="M153" i="1"/>
  <c r="E145" i="2"/>
  <c r="I145" i="2"/>
  <c r="M145" i="2" s="1"/>
  <c r="K67" i="2"/>
  <c r="F67" i="3" s="1"/>
  <c r="H67" i="3" s="1"/>
  <c r="I67" i="3" s="1"/>
  <c r="B67" i="3"/>
  <c r="D67" i="3" s="1"/>
  <c r="E67" i="3" s="1"/>
  <c r="B112" i="3"/>
  <c r="D112" i="3" s="1"/>
  <c r="E112" i="3" s="1"/>
  <c r="K112" i="2"/>
  <c r="I124" i="2"/>
  <c r="M124" i="2" s="1"/>
  <c r="B29" i="3"/>
  <c r="D29" i="3" s="1"/>
  <c r="E29" i="3" s="1"/>
  <c r="K29" i="2"/>
  <c r="F29" i="3" s="1"/>
  <c r="H29" i="3" s="1"/>
  <c r="I29" i="3" s="1"/>
  <c r="N151" i="1"/>
  <c r="M151" i="1"/>
  <c r="I75" i="2"/>
  <c r="M75" i="2" s="1"/>
  <c r="I86" i="2"/>
  <c r="M86" i="2" s="1"/>
  <c r="E86" i="2"/>
  <c r="F52" i="3"/>
  <c r="H52" i="3" s="1"/>
  <c r="I52" i="3" s="1"/>
  <c r="H151" i="1"/>
  <c r="E73" i="2"/>
  <c r="I73" i="2"/>
  <c r="M73" i="2" s="1"/>
  <c r="E31" i="2"/>
  <c r="I31" i="2"/>
  <c r="M31" i="2" s="1"/>
  <c r="M153" i="15"/>
  <c r="I27" i="2"/>
  <c r="M27" i="2" s="1"/>
  <c r="I95" i="2"/>
  <c r="M95" i="2" s="1"/>
  <c r="E95" i="2"/>
  <c r="I56" i="4"/>
  <c r="H56" i="4"/>
  <c r="E114" i="2"/>
  <c r="H130" i="4"/>
  <c r="I130" i="4"/>
  <c r="G44" i="3"/>
  <c r="G114" i="3"/>
  <c r="E92" i="2"/>
  <c r="N8" i="2"/>
  <c r="G8" i="3"/>
  <c r="E60" i="2"/>
  <c r="I60" i="2"/>
  <c r="M60" i="2" s="1"/>
  <c r="G25" i="3"/>
  <c r="L153" i="2"/>
  <c r="G153" i="3" s="1"/>
  <c r="G116" i="3"/>
  <c r="H63" i="4"/>
  <c r="I63" i="4"/>
  <c r="H86" i="4"/>
  <c r="I86" i="4"/>
  <c r="I82" i="2"/>
  <c r="M82" i="2" s="1"/>
  <c r="E82" i="2"/>
  <c r="H49" i="4"/>
  <c r="I49" i="4"/>
  <c r="K84" i="2"/>
  <c r="F84" i="3" s="1"/>
  <c r="H84" i="3" s="1"/>
  <c r="I84" i="3" s="1"/>
  <c r="B84" i="3"/>
  <c r="D84" i="3" s="1"/>
  <c r="E84" i="3" s="1"/>
  <c r="B130" i="3"/>
  <c r="D130" i="3" s="1"/>
  <c r="E130" i="3" s="1"/>
  <c r="K130" i="2"/>
  <c r="F130" i="3" s="1"/>
  <c r="H130" i="3" s="1"/>
  <c r="I130" i="3" s="1"/>
  <c r="E109" i="2"/>
  <c r="I109" i="2"/>
  <c r="M109" i="2" s="1"/>
  <c r="H51" i="4"/>
  <c r="I51" i="4"/>
  <c r="I77" i="2"/>
  <c r="M77" i="2" s="1"/>
  <c r="E77" i="2"/>
  <c r="I44" i="4"/>
  <c r="H44" i="4"/>
  <c r="I53" i="4"/>
  <c r="H53" i="4"/>
  <c r="K69" i="2"/>
  <c r="F69" i="3" s="1"/>
  <c r="B69" i="3"/>
  <c r="D69" i="3" s="1"/>
  <c r="E69" i="3" s="1"/>
  <c r="G106" i="3"/>
  <c r="B132" i="3"/>
  <c r="D132" i="3" s="1"/>
  <c r="E132" i="3" s="1"/>
  <c r="K132" i="2"/>
  <c r="F132" i="3" s="1"/>
  <c r="H132" i="3" s="1"/>
  <c r="I132" i="3" s="1"/>
  <c r="E104" i="2"/>
  <c r="I68" i="4"/>
  <c r="H68" i="4"/>
  <c r="H72" i="4"/>
  <c r="I72" i="4"/>
  <c r="B33" i="3"/>
  <c r="D33" i="3" s="1"/>
  <c r="E33" i="3" s="1"/>
  <c r="K33" i="2"/>
  <c r="F33" i="3" s="1"/>
  <c r="H33" i="3" s="1"/>
  <c r="I33" i="3" s="1"/>
  <c r="E27" i="2"/>
  <c r="H143" i="3"/>
  <c r="I143" i="3" s="1"/>
  <c r="D25" i="3"/>
  <c r="E25" i="3" s="1"/>
  <c r="B138" i="3"/>
  <c r="D138" i="3" s="1"/>
  <c r="E138" i="3" s="1"/>
  <c r="K138" i="2"/>
  <c r="F138" i="3" s="1"/>
  <c r="H138" i="3" s="1"/>
  <c r="I138" i="3" s="1"/>
  <c r="K99" i="2"/>
  <c r="F99" i="3" s="1"/>
  <c r="H99" i="3" s="1"/>
  <c r="I99" i="3" s="1"/>
  <c r="B99" i="3"/>
  <c r="D99" i="3" s="1"/>
  <c r="E99" i="3" s="1"/>
  <c r="H153" i="1"/>
  <c r="B142" i="3"/>
  <c r="D142" i="3" s="1"/>
  <c r="E142" i="3" s="1"/>
  <c r="K142" i="2"/>
  <c r="F142" i="3" s="1"/>
  <c r="H142" i="3" s="1"/>
  <c r="I142" i="3" s="1"/>
  <c r="I90" i="2"/>
  <c r="M90" i="2" s="1"/>
  <c r="E23" i="2"/>
  <c r="I23" i="2"/>
  <c r="M23" i="2" s="1"/>
  <c r="K120" i="2"/>
  <c r="B120" i="3"/>
  <c r="D120" i="3" s="1"/>
  <c r="E120" i="3" s="1"/>
  <c r="B40" i="3"/>
  <c r="D40" i="3" s="1"/>
  <c r="E40" i="3" s="1"/>
  <c r="K40" i="2"/>
  <c r="F40" i="3" s="1"/>
  <c r="H40" i="3" s="1"/>
  <c r="I40" i="3" s="1"/>
  <c r="D106" i="3"/>
  <c r="E106" i="3" s="1"/>
  <c r="K121" i="2"/>
  <c r="F121" i="3" s="1"/>
  <c r="H121" i="3" s="1"/>
  <c r="I121" i="3" s="1"/>
  <c r="B121" i="3"/>
  <c r="D121" i="3" s="1"/>
  <c r="E121" i="3" s="1"/>
  <c r="K75" i="2"/>
  <c r="F75" i="3" s="1"/>
  <c r="H75" i="3" s="1"/>
  <c r="I75" i="3" s="1"/>
  <c r="B75" i="3"/>
  <c r="D75" i="3" s="1"/>
  <c r="E75" i="3" s="1"/>
  <c r="K97" i="2"/>
  <c r="F97" i="3" s="1"/>
  <c r="H97" i="3" s="1"/>
  <c r="I97" i="3" s="1"/>
  <c r="B97" i="3"/>
  <c r="D97" i="3" s="1"/>
  <c r="E97" i="3" s="1"/>
  <c r="H137" i="4"/>
  <c r="I137" i="4"/>
  <c r="E50" i="2"/>
  <c r="I50" i="2"/>
  <c r="M50" i="2" s="1"/>
  <c r="C152" i="2"/>
  <c r="I149" i="2"/>
  <c r="E149" i="2"/>
  <c r="E32" i="2"/>
  <c r="E128" i="2"/>
  <c r="I128" i="2"/>
  <c r="M128" i="2" s="1"/>
  <c r="I129" i="4"/>
  <c r="H129" i="4"/>
  <c r="G69" i="3"/>
  <c r="E63" i="2"/>
  <c r="I63" i="2"/>
  <c r="M63" i="2" s="1"/>
  <c r="G91" i="3"/>
  <c r="I141" i="2"/>
  <c r="M141" i="2" s="1"/>
  <c r="E141" i="2"/>
  <c r="B55" i="3"/>
  <c r="D55" i="3" s="1"/>
  <c r="E55" i="3" s="1"/>
  <c r="K55" i="2"/>
  <c r="E118" i="2"/>
  <c r="I118" i="2"/>
  <c r="M118" i="2" s="1"/>
  <c r="H95" i="4"/>
  <c r="I95" i="4"/>
  <c r="H124" i="4"/>
  <c r="I124" i="4"/>
  <c r="E144" i="2"/>
  <c r="I144" i="2"/>
  <c r="M144" i="2" s="1"/>
  <c r="I43" i="4"/>
  <c r="H43" i="4"/>
  <c r="I23" i="4"/>
  <c r="H23" i="4"/>
  <c r="M153" i="14"/>
  <c r="B80" i="3"/>
  <c r="D80" i="3" s="1"/>
  <c r="E80" i="3" s="1"/>
  <c r="K80" i="2"/>
  <c r="I114" i="2"/>
  <c r="M114" i="2" s="1"/>
  <c r="L151" i="2"/>
  <c r="G151" i="3" s="1"/>
  <c r="I92" i="2"/>
  <c r="M92" i="2" s="1"/>
  <c r="H151" i="14"/>
  <c r="H153" i="14"/>
  <c r="E113" i="2"/>
  <c r="K102" i="2"/>
  <c r="F102" i="3" s="1"/>
  <c r="H102" i="3" s="1"/>
  <c r="I102" i="3" s="1"/>
  <c r="B102" i="3"/>
  <c r="D102" i="3" s="1"/>
  <c r="E102" i="3" s="1"/>
  <c r="B37" i="3"/>
  <c r="D37" i="3" s="1"/>
  <c r="E37" i="3" s="1"/>
  <c r="K37" i="2"/>
  <c r="F37" i="3" s="1"/>
  <c r="H37" i="3" s="1"/>
  <c r="I37" i="3" s="1"/>
  <c r="I137" i="2"/>
  <c r="M137" i="2" s="1"/>
  <c r="I41" i="2"/>
  <c r="M41" i="2" s="1"/>
  <c r="E41" i="2"/>
  <c r="H19" i="4"/>
  <c r="I19" i="4"/>
  <c r="I79" i="2"/>
  <c r="M79" i="2" s="1"/>
  <c r="I135" i="2"/>
  <c r="M135" i="2" s="1"/>
  <c r="E135" i="2"/>
  <c r="H117" i="4"/>
  <c r="I117" i="4"/>
  <c r="I132" i="4"/>
  <c r="H132" i="4"/>
  <c r="I104" i="4"/>
  <c r="H104" i="4"/>
  <c r="H64" i="4"/>
  <c r="I64" i="4"/>
  <c r="I94" i="4"/>
  <c r="H94" i="4"/>
  <c r="I122" i="4"/>
  <c r="H122" i="4"/>
  <c r="I77" i="4"/>
  <c r="H77" i="4"/>
  <c r="G46" i="3"/>
  <c r="I70" i="2"/>
  <c r="M70" i="2" s="1"/>
  <c r="E70" i="2"/>
  <c r="G110" i="3"/>
  <c r="H110" i="3" s="1"/>
  <c r="I110" i="3" s="1"/>
  <c r="H69" i="4"/>
  <c r="I69" i="4"/>
  <c r="K93" i="2"/>
  <c r="F93" i="3" s="1"/>
  <c r="H93" i="3" s="1"/>
  <c r="I93" i="3" s="1"/>
  <c r="K85" i="2"/>
  <c r="F85" i="3" s="1"/>
  <c r="H85" i="3" s="1"/>
  <c r="I85" i="3" s="1"/>
  <c r="I113" i="2"/>
  <c r="M113" i="2" s="1"/>
  <c r="E90" i="2"/>
  <c r="M151" i="15"/>
  <c r="I139" i="4"/>
  <c r="H139" i="4"/>
  <c r="I56" i="2"/>
  <c r="M56" i="2" s="1"/>
  <c r="E56" i="2"/>
  <c r="E137" i="2"/>
  <c r="B151" i="2"/>
  <c r="E18" i="2"/>
  <c r="I18" i="2"/>
  <c r="M18" i="2" s="1"/>
  <c r="B153" i="2"/>
  <c r="I44" i="2"/>
  <c r="M44" i="2" s="1"/>
  <c r="E44" i="2"/>
  <c r="D153" i="2"/>
  <c r="I71" i="2"/>
  <c r="M71" i="2" s="1"/>
  <c r="E71" i="2"/>
  <c r="I111" i="4"/>
  <c r="H111" i="4"/>
  <c r="E30" i="2"/>
  <c r="I30" i="2"/>
  <c r="M30" i="2" s="1"/>
  <c r="K46" i="2"/>
  <c r="B46" i="3"/>
  <c r="D46" i="3" s="1"/>
  <c r="E46" i="3" s="1"/>
  <c r="I122" i="2"/>
  <c r="M122" i="2" s="1"/>
  <c r="E122" i="2"/>
  <c r="H98" i="4"/>
  <c r="I98" i="4"/>
  <c r="I89" i="2"/>
  <c r="M89" i="2" s="1"/>
  <c r="E89" i="2"/>
  <c r="E147" i="2"/>
  <c r="I147" i="2"/>
  <c r="M147" i="2" s="1"/>
  <c r="H151" i="15"/>
  <c r="H153" i="15"/>
  <c r="I103" i="2"/>
  <c r="M103" i="2" s="1"/>
  <c r="E103" i="2"/>
  <c r="N153" i="2"/>
  <c r="I68" i="2"/>
  <c r="M68" i="2" s="1"/>
  <c r="E68" i="2"/>
  <c r="M152" i="4"/>
  <c r="B39" i="3"/>
  <c r="D39" i="3" s="1"/>
  <c r="E39" i="3" s="1"/>
  <c r="K39" i="2"/>
  <c r="B117" i="3"/>
  <c r="D117" i="3" s="1"/>
  <c r="E117" i="3" s="1"/>
  <c r="K117" i="2"/>
  <c r="K49" i="2"/>
  <c r="B49" i="3"/>
  <c r="D49" i="3" s="1"/>
  <c r="E49" i="3" s="1"/>
  <c r="F22" i="4"/>
  <c r="F152" i="4" s="1"/>
  <c r="I152" i="4" s="1"/>
  <c r="E152" i="4"/>
  <c r="E154" i="4"/>
  <c r="B17" i="3"/>
  <c r="D17" i="3" s="1"/>
  <c r="E17" i="3" s="1"/>
  <c r="K17" i="2"/>
  <c r="K19" i="2"/>
  <c r="F19" i="3" s="1"/>
  <c r="H19" i="3" s="1"/>
  <c r="I19" i="3" s="1"/>
  <c r="B19" i="3"/>
  <c r="D19" i="3" s="1"/>
  <c r="E19" i="3" s="1"/>
  <c r="I136" i="4"/>
  <c r="H136" i="4"/>
  <c r="I104" i="2"/>
  <c r="M104" i="2" s="1"/>
  <c r="B87" i="3"/>
  <c r="D87" i="3" s="1"/>
  <c r="E87" i="3" s="1"/>
  <c r="K87" i="2"/>
  <c r="B24" i="3"/>
  <c r="D24" i="3" s="1"/>
  <c r="E24" i="3" s="1"/>
  <c r="K24" i="2"/>
  <c r="B21" i="3"/>
  <c r="D21" i="3" s="1"/>
  <c r="E21" i="3" s="1"/>
  <c r="K21" i="2"/>
  <c r="B131" i="3"/>
  <c r="D131" i="3" s="1"/>
  <c r="E131" i="3" s="1"/>
  <c r="D143" i="3"/>
  <c r="E143" i="3" s="1"/>
  <c r="E98" i="2"/>
  <c r="I98" i="2"/>
  <c r="M98" i="2" s="1"/>
  <c r="K134" i="2"/>
  <c r="F134" i="3" s="1"/>
  <c r="H134" i="3" s="1"/>
  <c r="I134" i="3" s="1"/>
  <c r="B134" i="3"/>
  <c r="D134" i="3" s="1"/>
  <c r="E134" i="3" s="1"/>
  <c r="K127" i="2"/>
  <c r="F127" i="3" s="1"/>
  <c r="H127" i="3" s="1"/>
  <c r="I127" i="3" s="1"/>
  <c r="B127" i="3"/>
  <c r="D127" i="3" s="1"/>
  <c r="E127" i="3" s="1"/>
  <c r="B108" i="3"/>
  <c r="D108" i="3" s="1"/>
  <c r="E108" i="3" s="1"/>
  <c r="K108" i="2"/>
  <c r="I55" i="2"/>
  <c r="M55" i="2" s="1"/>
  <c r="C153" i="2"/>
  <c r="C151" i="2"/>
  <c r="I15" i="2"/>
  <c r="M15" i="2" s="1"/>
  <c r="E15" i="2"/>
  <c r="E79" i="2"/>
  <c r="B81" i="3" l="1"/>
  <c r="D81" i="3" s="1"/>
  <c r="E81" i="3" s="1"/>
  <c r="K81" i="2"/>
  <c r="F125" i="3"/>
  <c r="H125" i="3" s="1"/>
  <c r="I125" i="3" s="1"/>
  <c r="B72" i="3"/>
  <c r="D72" i="3" s="1"/>
  <c r="E72" i="3" s="1"/>
  <c r="B43" i="3"/>
  <c r="D43" i="3" s="1"/>
  <c r="E43" i="3" s="1"/>
  <c r="B83" i="3"/>
  <c r="D83" i="3" s="1"/>
  <c r="E83" i="3" s="1"/>
  <c r="K83" i="2"/>
  <c r="B20" i="3"/>
  <c r="D20" i="3" s="1"/>
  <c r="E20" i="3" s="1"/>
  <c r="K20" i="2"/>
  <c r="B14" i="3"/>
  <c r="D14" i="3" s="1"/>
  <c r="E14" i="3" s="1"/>
  <c r="K14" i="2"/>
  <c r="B126" i="3"/>
  <c r="D126" i="3" s="1"/>
  <c r="E126" i="3" s="1"/>
  <c r="K105" i="2"/>
  <c r="B105" i="3"/>
  <c r="D105" i="3" s="1"/>
  <c r="E105" i="3" s="1"/>
  <c r="B111" i="3"/>
  <c r="D111" i="3" s="1"/>
  <c r="E111" i="3" s="1"/>
  <c r="K111" i="2"/>
  <c r="K148" i="2"/>
  <c r="F148" i="3" s="1"/>
  <c r="H148" i="3" s="1"/>
  <c r="I148" i="3" s="1"/>
  <c r="B54" i="3"/>
  <c r="D54" i="3" s="1"/>
  <c r="E54" i="3" s="1"/>
  <c r="K54" i="2"/>
  <c r="F65" i="3"/>
  <c r="H65" i="3" s="1"/>
  <c r="I65" i="3" s="1"/>
  <c r="F72" i="3"/>
  <c r="H72" i="3" s="1"/>
  <c r="I72" i="3" s="1"/>
  <c r="K48" i="2"/>
  <c r="F48" i="3" s="1"/>
  <c r="H48" i="3" s="1"/>
  <c r="I48" i="3" s="1"/>
  <c r="B48" i="3"/>
  <c r="D48" i="3" s="1"/>
  <c r="E48" i="3" s="1"/>
  <c r="B65" i="3"/>
  <c r="D65" i="3" s="1"/>
  <c r="E65" i="3" s="1"/>
  <c r="F26" i="3"/>
  <c r="H26" i="3" s="1"/>
  <c r="I26" i="3" s="1"/>
  <c r="F58" i="3"/>
  <c r="H58" i="3" s="1"/>
  <c r="I58" i="3" s="1"/>
  <c r="F123" i="3"/>
  <c r="H123" i="3" s="1"/>
  <c r="I123" i="3" s="1"/>
  <c r="F13" i="3"/>
  <c r="H13" i="3" s="1"/>
  <c r="I13" i="3" s="1"/>
  <c r="K94" i="2"/>
  <c r="B94" i="3"/>
  <c r="D94" i="3" s="1"/>
  <c r="E94" i="3" s="1"/>
  <c r="K35" i="2"/>
  <c r="F35" i="3" s="1"/>
  <c r="H35" i="3" s="1"/>
  <c r="I35" i="3" s="1"/>
  <c r="B35" i="3"/>
  <c r="D35" i="3" s="1"/>
  <c r="E35" i="3" s="1"/>
  <c r="B140" i="3"/>
  <c r="D140" i="3" s="1"/>
  <c r="E140" i="3" s="1"/>
  <c r="K140" i="2"/>
  <c r="B86" i="3"/>
  <c r="D86" i="3" s="1"/>
  <c r="E86" i="3" s="1"/>
  <c r="K86" i="2"/>
  <c r="B62" i="3"/>
  <c r="D62" i="3" s="1"/>
  <c r="E62" i="3" s="1"/>
  <c r="K62" i="2"/>
  <c r="K96" i="2"/>
  <c r="F96" i="3" s="1"/>
  <c r="H96" i="3" s="1"/>
  <c r="I96" i="3" s="1"/>
  <c r="B96" i="3"/>
  <c r="D96" i="3" s="1"/>
  <c r="E96" i="3" s="1"/>
  <c r="F112" i="3"/>
  <c r="H112" i="3" s="1"/>
  <c r="I112" i="3" s="1"/>
  <c r="F12" i="3"/>
  <c r="H12" i="3" s="1"/>
  <c r="I12" i="3" s="1"/>
  <c r="B36" i="3"/>
  <c r="D36" i="3" s="1"/>
  <c r="E36" i="3" s="1"/>
  <c r="K36" i="2"/>
  <c r="F36" i="3" s="1"/>
  <c r="H36" i="3" s="1"/>
  <c r="I36" i="3" s="1"/>
  <c r="K28" i="2"/>
  <c r="F28" i="3" s="1"/>
  <c r="H28" i="3" s="1"/>
  <c r="I28" i="3" s="1"/>
  <c r="B28" i="3"/>
  <c r="D28" i="3" s="1"/>
  <c r="E28" i="3" s="1"/>
  <c r="B34" i="3"/>
  <c r="D34" i="3" s="1"/>
  <c r="E34" i="3" s="1"/>
  <c r="K34" i="2"/>
  <c r="B145" i="3"/>
  <c r="D145" i="3" s="1"/>
  <c r="E145" i="3" s="1"/>
  <c r="K145" i="2"/>
  <c r="B116" i="3"/>
  <c r="D116" i="3" s="1"/>
  <c r="E116" i="3" s="1"/>
  <c r="K116" i="2"/>
  <c r="K51" i="2"/>
  <c r="B51" i="3"/>
  <c r="D51" i="3" s="1"/>
  <c r="E51" i="3" s="1"/>
  <c r="F16" i="3"/>
  <c r="H16" i="3" s="1"/>
  <c r="I16" i="3" s="1"/>
  <c r="B64" i="3"/>
  <c r="D64" i="3" s="1"/>
  <c r="E64" i="3" s="1"/>
  <c r="K64" i="2"/>
  <c r="K45" i="2"/>
  <c r="B45" i="3"/>
  <c r="D45" i="3" s="1"/>
  <c r="E45" i="3" s="1"/>
  <c r="F76" i="3"/>
  <c r="H76" i="3" s="1"/>
  <c r="I76" i="3" s="1"/>
  <c r="K129" i="2"/>
  <c r="B129" i="3"/>
  <c r="D129" i="3" s="1"/>
  <c r="E129" i="3" s="1"/>
  <c r="K100" i="2"/>
  <c r="B100" i="3"/>
  <c r="D100" i="3" s="1"/>
  <c r="E100" i="3" s="1"/>
  <c r="B91" i="3"/>
  <c r="D91" i="3" s="1"/>
  <c r="E91" i="3" s="1"/>
  <c r="K91" i="2"/>
  <c r="F91" i="3" s="1"/>
  <c r="H91" i="3" s="1"/>
  <c r="I91" i="3" s="1"/>
  <c r="F66" i="3"/>
  <c r="H66" i="3" s="1"/>
  <c r="I66" i="3" s="1"/>
  <c r="B57" i="3"/>
  <c r="D57" i="3" s="1"/>
  <c r="E57" i="3" s="1"/>
  <c r="K57" i="2"/>
  <c r="B124" i="3"/>
  <c r="D124" i="3" s="1"/>
  <c r="E124" i="3" s="1"/>
  <c r="K124" i="2"/>
  <c r="F21" i="3"/>
  <c r="H21" i="3" s="1"/>
  <c r="I21" i="3" s="1"/>
  <c r="F117" i="3"/>
  <c r="H117" i="3" s="1"/>
  <c r="I117" i="3" s="1"/>
  <c r="B68" i="3"/>
  <c r="D68" i="3" s="1"/>
  <c r="E68" i="3" s="1"/>
  <c r="K68" i="2"/>
  <c r="F46" i="3"/>
  <c r="H46" i="3" s="1"/>
  <c r="I46" i="3" s="1"/>
  <c r="B71" i="3"/>
  <c r="D71" i="3" s="1"/>
  <c r="E71" i="3" s="1"/>
  <c r="K71" i="2"/>
  <c r="K44" i="2"/>
  <c r="B44" i="3"/>
  <c r="D44" i="3" s="1"/>
  <c r="E44" i="3" s="1"/>
  <c r="I153" i="2"/>
  <c r="K113" i="2"/>
  <c r="F113" i="3" s="1"/>
  <c r="H113" i="3" s="1"/>
  <c r="I113" i="3" s="1"/>
  <c r="B113" i="3"/>
  <c r="D113" i="3" s="1"/>
  <c r="E113" i="3" s="1"/>
  <c r="M153" i="2"/>
  <c r="B144" i="3"/>
  <c r="D144" i="3" s="1"/>
  <c r="E144" i="3" s="1"/>
  <c r="K144" i="2"/>
  <c r="K63" i="2"/>
  <c r="B63" i="3"/>
  <c r="D63" i="3" s="1"/>
  <c r="E63" i="3" s="1"/>
  <c r="B32" i="3"/>
  <c r="D32" i="3" s="1"/>
  <c r="E32" i="3" s="1"/>
  <c r="K32" i="2"/>
  <c r="F32" i="3" s="1"/>
  <c r="H32" i="3" s="1"/>
  <c r="I32" i="3" s="1"/>
  <c r="H69" i="3"/>
  <c r="I69" i="3" s="1"/>
  <c r="B109" i="3"/>
  <c r="D109" i="3" s="1"/>
  <c r="E109" i="3" s="1"/>
  <c r="K109" i="2"/>
  <c r="F109" i="3" s="1"/>
  <c r="H109" i="3" s="1"/>
  <c r="I109" i="3" s="1"/>
  <c r="K95" i="2"/>
  <c r="B95" i="3"/>
  <c r="D95" i="3" s="1"/>
  <c r="E95" i="3" s="1"/>
  <c r="B73" i="3"/>
  <c r="D73" i="3" s="1"/>
  <c r="E73" i="3" s="1"/>
  <c r="K73" i="2"/>
  <c r="B89" i="3"/>
  <c r="D89" i="3" s="1"/>
  <c r="E89" i="3" s="1"/>
  <c r="K89" i="2"/>
  <c r="K90" i="2"/>
  <c r="B90" i="3"/>
  <c r="D90" i="3" s="1"/>
  <c r="E90" i="3" s="1"/>
  <c r="K70" i="2"/>
  <c r="B70" i="3"/>
  <c r="D70" i="3" s="1"/>
  <c r="E70" i="3" s="1"/>
  <c r="B118" i="3"/>
  <c r="D118" i="3" s="1"/>
  <c r="E118" i="3" s="1"/>
  <c r="K118" i="2"/>
  <c r="K141" i="2"/>
  <c r="F141" i="3" s="1"/>
  <c r="H141" i="3" s="1"/>
  <c r="I141" i="3" s="1"/>
  <c r="B141" i="3"/>
  <c r="D141" i="3" s="1"/>
  <c r="E141" i="3" s="1"/>
  <c r="K114" i="2"/>
  <c r="B114" i="3"/>
  <c r="D114" i="3" s="1"/>
  <c r="E114" i="3" s="1"/>
  <c r="B31" i="3"/>
  <c r="D31" i="3" s="1"/>
  <c r="E31" i="3" s="1"/>
  <c r="K31" i="2"/>
  <c r="I22" i="4"/>
  <c r="H22" i="4"/>
  <c r="H154" i="4" s="1"/>
  <c r="F24" i="3"/>
  <c r="H24" i="3" s="1"/>
  <c r="I24" i="3" s="1"/>
  <c r="F39" i="3"/>
  <c r="H39" i="3" s="1"/>
  <c r="I39" i="3" s="1"/>
  <c r="K18" i="2"/>
  <c r="B18" i="3"/>
  <c r="D18" i="3" s="1"/>
  <c r="E18" i="3" s="1"/>
  <c r="K56" i="2"/>
  <c r="F56" i="3" s="1"/>
  <c r="H56" i="3" s="1"/>
  <c r="I56" i="3" s="1"/>
  <c r="B56" i="3"/>
  <c r="D56" i="3" s="1"/>
  <c r="E56" i="3" s="1"/>
  <c r="B135" i="3"/>
  <c r="D135" i="3" s="1"/>
  <c r="E135" i="3" s="1"/>
  <c r="K135" i="2"/>
  <c r="K41" i="2"/>
  <c r="B41" i="3"/>
  <c r="D41" i="3" s="1"/>
  <c r="E41" i="3" s="1"/>
  <c r="I151" i="2"/>
  <c r="F43" i="3"/>
  <c r="H43" i="3" s="1"/>
  <c r="I43" i="3" s="1"/>
  <c r="K128" i="2"/>
  <c r="B128" i="3"/>
  <c r="D128" i="3" s="1"/>
  <c r="E128" i="3" s="1"/>
  <c r="K149" i="2"/>
  <c r="B149" i="3"/>
  <c r="D149" i="3" s="1"/>
  <c r="E149" i="3" s="1"/>
  <c r="E152" i="2"/>
  <c r="B152" i="3" s="1"/>
  <c r="D152" i="3" s="1"/>
  <c r="E152" i="3" s="1"/>
  <c r="K50" i="2"/>
  <c r="B50" i="3"/>
  <c r="D50" i="3" s="1"/>
  <c r="E50" i="3" s="1"/>
  <c r="F120" i="3"/>
  <c r="H120" i="3" s="1"/>
  <c r="I120" i="3" s="1"/>
  <c r="K23" i="2"/>
  <c r="B23" i="3"/>
  <c r="D23" i="3" s="1"/>
  <c r="E23" i="3" s="1"/>
  <c r="B27" i="3"/>
  <c r="D27" i="3" s="1"/>
  <c r="E27" i="3" s="1"/>
  <c r="K27" i="2"/>
  <c r="F27" i="3" s="1"/>
  <c r="H27" i="3" s="1"/>
  <c r="I27" i="3" s="1"/>
  <c r="B82" i="3"/>
  <c r="D82" i="3" s="1"/>
  <c r="E82" i="3" s="1"/>
  <c r="K82" i="2"/>
  <c r="K60" i="2"/>
  <c r="B60" i="3"/>
  <c r="D60" i="3" s="1"/>
  <c r="E60" i="3" s="1"/>
  <c r="K92" i="2"/>
  <c r="F92" i="3" s="1"/>
  <c r="H92" i="3" s="1"/>
  <c r="I92" i="3" s="1"/>
  <c r="B92" i="3"/>
  <c r="D92" i="3" s="1"/>
  <c r="E92" i="3" s="1"/>
  <c r="B79" i="3"/>
  <c r="D79" i="3" s="1"/>
  <c r="E79" i="3" s="1"/>
  <c r="K79" i="2"/>
  <c r="K15" i="2"/>
  <c r="E151" i="2"/>
  <c r="B151" i="3" s="1"/>
  <c r="D151" i="3" s="1"/>
  <c r="E151" i="3" s="1"/>
  <c r="B15" i="3"/>
  <c r="D15" i="3" s="1"/>
  <c r="E15" i="3" s="1"/>
  <c r="E153" i="2"/>
  <c r="B153" i="3" s="1"/>
  <c r="D153" i="3" s="1"/>
  <c r="E153" i="3" s="1"/>
  <c r="F108" i="3"/>
  <c r="H108" i="3" s="1"/>
  <c r="I108" i="3" s="1"/>
  <c r="K98" i="2"/>
  <c r="B98" i="3"/>
  <c r="D98" i="3" s="1"/>
  <c r="E98" i="3" s="1"/>
  <c r="F131" i="3"/>
  <c r="H131" i="3" s="1"/>
  <c r="I131" i="3" s="1"/>
  <c r="F87" i="3"/>
  <c r="H87" i="3" s="1"/>
  <c r="I87" i="3" s="1"/>
  <c r="F17" i="3"/>
  <c r="H17" i="3" s="1"/>
  <c r="I17" i="3" s="1"/>
  <c r="F49" i="3"/>
  <c r="H49" i="3" s="1"/>
  <c r="I49" i="3" s="1"/>
  <c r="B103" i="3"/>
  <c r="D103" i="3" s="1"/>
  <c r="E103" i="3" s="1"/>
  <c r="K103" i="2"/>
  <c r="B147" i="3"/>
  <c r="D147" i="3" s="1"/>
  <c r="E147" i="3" s="1"/>
  <c r="K147" i="2"/>
  <c r="F147" i="3" s="1"/>
  <c r="H147" i="3" s="1"/>
  <c r="I147" i="3" s="1"/>
  <c r="K122" i="2"/>
  <c r="B122" i="3"/>
  <c r="D122" i="3" s="1"/>
  <c r="E122" i="3" s="1"/>
  <c r="B30" i="3"/>
  <c r="D30" i="3" s="1"/>
  <c r="E30" i="3" s="1"/>
  <c r="K30" i="2"/>
  <c r="B137" i="3"/>
  <c r="D137" i="3" s="1"/>
  <c r="E137" i="3" s="1"/>
  <c r="K137" i="2"/>
  <c r="F154" i="4"/>
  <c r="I154" i="4" s="1"/>
  <c r="F80" i="3"/>
  <c r="H80" i="3" s="1"/>
  <c r="I80" i="3" s="1"/>
  <c r="F55" i="3"/>
  <c r="H55" i="3" s="1"/>
  <c r="I55" i="3" s="1"/>
  <c r="I152" i="2"/>
  <c r="M149" i="2"/>
  <c r="M151" i="2" s="1"/>
  <c r="K104" i="2"/>
  <c r="B104" i="3"/>
  <c r="D104" i="3" s="1"/>
  <c r="E104" i="3" s="1"/>
  <c r="K77" i="2"/>
  <c r="B77" i="3"/>
  <c r="D77" i="3" s="1"/>
  <c r="E77" i="3" s="1"/>
  <c r="F81" i="3" l="1"/>
  <c r="H81" i="3" s="1"/>
  <c r="I81" i="3" s="1"/>
  <c r="F20" i="3"/>
  <c r="H20" i="3" s="1"/>
  <c r="I20" i="3" s="1"/>
  <c r="F14" i="3"/>
  <c r="H14" i="3" s="1"/>
  <c r="I14" i="3" s="1"/>
  <c r="F83" i="3"/>
  <c r="H83" i="3" s="1"/>
  <c r="I83" i="3" s="1"/>
  <c r="F111" i="3"/>
  <c r="H111" i="3" s="1"/>
  <c r="I111" i="3" s="1"/>
  <c r="F105" i="3"/>
  <c r="H105" i="3" s="1"/>
  <c r="I105" i="3" s="1"/>
  <c r="F54" i="3"/>
  <c r="H54" i="3" s="1"/>
  <c r="I54" i="3" s="1"/>
  <c r="F140" i="3"/>
  <c r="H140" i="3" s="1"/>
  <c r="I140" i="3" s="1"/>
  <c r="F94" i="3"/>
  <c r="H94" i="3" s="1"/>
  <c r="I94" i="3" s="1"/>
  <c r="F124" i="3"/>
  <c r="H124" i="3" s="1"/>
  <c r="I124" i="3" s="1"/>
  <c r="F64" i="3"/>
  <c r="H64" i="3" s="1"/>
  <c r="I64" i="3" s="1"/>
  <c r="F62" i="3"/>
  <c r="H62" i="3" s="1"/>
  <c r="I62" i="3" s="1"/>
  <c r="F100" i="3"/>
  <c r="H100" i="3" s="1"/>
  <c r="I100" i="3" s="1"/>
  <c r="F116" i="3"/>
  <c r="H116" i="3" s="1"/>
  <c r="I116" i="3" s="1"/>
  <c r="F129" i="3"/>
  <c r="H129" i="3" s="1"/>
  <c r="I129" i="3" s="1"/>
  <c r="F45" i="3"/>
  <c r="H45" i="3" s="1"/>
  <c r="I45" i="3" s="1"/>
  <c r="F145" i="3"/>
  <c r="H145" i="3" s="1"/>
  <c r="I145" i="3" s="1"/>
  <c r="F34" i="3"/>
  <c r="H34" i="3" s="1"/>
  <c r="I34" i="3" s="1"/>
  <c r="F51" i="3"/>
  <c r="H51" i="3" s="1"/>
  <c r="I51" i="3" s="1"/>
  <c r="F57" i="3"/>
  <c r="H57" i="3" s="1"/>
  <c r="I57" i="3" s="1"/>
  <c r="F86" i="3"/>
  <c r="H86" i="3" s="1"/>
  <c r="I86" i="3" s="1"/>
  <c r="F122" i="3"/>
  <c r="H122" i="3" s="1"/>
  <c r="I122" i="3" s="1"/>
  <c r="F79" i="3"/>
  <c r="H79" i="3" s="1"/>
  <c r="I79" i="3" s="1"/>
  <c r="F60" i="3"/>
  <c r="H60" i="3" s="1"/>
  <c r="I60" i="3" s="1"/>
  <c r="K152" i="2"/>
  <c r="F152" i="3" s="1"/>
  <c r="H152" i="3" s="1"/>
  <c r="I152" i="3" s="1"/>
  <c r="F149" i="3"/>
  <c r="H149" i="3" s="1"/>
  <c r="I149" i="3" s="1"/>
  <c r="F128" i="3"/>
  <c r="H128" i="3" s="1"/>
  <c r="I128" i="3" s="1"/>
  <c r="F73" i="3"/>
  <c r="H73" i="3" s="1"/>
  <c r="I73" i="3" s="1"/>
  <c r="F95" i="3"/>
  <c r="H95" i="3" s="1"/>
  <c r="I95" i="3" s="1"/>
  <c r="F71" i="3"/>
  <c r="H71" i="3" s="1"/>
  <c r="I71" i="3" s="1"/>
  <c r="F30" i="3"/>
  <c r="H30" i="3" s="1"/>
  <c r="I30" i="3" s="1"/>
  <c r="F82" i="3"/>
  <c r="H82" i="3" s="1"/>
  <c r="I82" i="3" s="1"/>
  <c r="F50" i="3"/>
  <c r="H50" i="3" s="1"/>
  <c r="I50" i="3" s="1"/>
  <c r="F41" i="3"/>
  <c r="H41" i="3" s="1"/>
  <c r="I41" i="3" s="1"/>
  <c r="F63" i="3"/>
  <c r="H63" i="3" s="1"/>
  <c r="I63" i="3" s="1"/>
  <c r="F144" i="3"/>
  <c r="H144" i="3" s="1"/>
  <c r="I144" i="3" s="1"/>
  <c r="F68" i="3"/>
  <c r="H68" i="3" s="1"/>
  <c r="I68" i="3" s="1"/>
  <c r="F77" i="3"/>
  <c r="H77" i="3" s="1"/>
  <c r="I77" i="3" s="1"/>
  <c r="F135" i="3"/>
  <c r="H135" i="3" s="1"/>
  <c r="I135" i="3" s="1"/>
  <c r="F114" i="3"/>
  <c r="H114" i="3" s="1"/>
  <c r="I114" i="3" s="1"/>
  <c r="H152" i="4"/>
  <c r="F70" i="3"/>
  <c r="H70" i="3" s="1"/>
  <c r="I70" i="3" s="1"/>
  <c r="F90" i="3"/>
  <c r="H90" i="3" s="1"/>
  <c r="I90" i="3" s="1"/>
  <c r="M152" i="2"/>
  <c r="F104" i="3"/>
  <c r="H104" i="3" s="1"/>
  <c r="I104" i="3" s="1"/>
  <c r="F137" i="3"/>
  <c r="H137" i="3" s="1"/>
  <c r="I137" i="3" s="1"/>
  <c r="F103" i="3"/>
  <c r="H103" i="3" s="1"/>
  <c r="I103" i="3" s="1"/>
  <c r="F98" i="3"/>
  <c r="H98" i="3" s="1"/>
  <c r="I98" i="3" s="1"/>
  <c r="F15" i="3"/>
  <c r="H15" i="3" s="1"/>
  <c r="I15" i="3" s="1"/>
  <c r="K151" i="2"/>
  <c r="F151" i="3" s="1"/>
  <c r="H151" i="3" s="1"/>
  <c r="I151" i="3" s="1"/>
  <c r="K153" i="2"/>
  <c r="F153" i="3" s="1"/>
  <c r="H153" i="3" s="1"/>
  <c r="I153" i="3" s="1"/>
  <c r="F23" i="3"/>
  <c r="H23" i="3" s="1"/>
  <c r="I23" i="3" s="1"/>
  <c r="F18" i="3"/>
  <c r="H18" i="3" s="1"/>
  <c r="I18" i="3" s="1"/>
  <c r="F31" i="3"/>
  <c r="H31" i="3" s="1"/>
  <c r="I31" i="3" s="1"/>
  <c r="F118" i="3"/>
  <c r="H118" i="3" s="1"/>
  <c r="I118" i="3" s="1"/>
  <c r="F89" i="3"/>
  <c r="H89" i="3" s="1"/>
  <c r="I89" i="3" s="1"/>
  <c r="F44" i="3"/>
  <c r="H44" i="3" s="1"/>
  <c r="I44" i="3" s="1"/>
</calcChain>
</file>

<file path=xl/sharedStrings.xml><?xml version="1.0" encoding="utf-8"?>
<sst xmlns="http://schemas.openxmlformats.org/spreadsheetml/2006/main" count="1474" uniqueCount="181">
  <si>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</si>
  <si>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</si>
  <si>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</si>
  <si>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</si>
  <si>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</si>
  <si>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</si>
  <si>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</si>
  <si>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</si>
  <si>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</si>
  <si>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</si>
  <si>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</si>
  <si>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</si>
  <si>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</si>
  <si>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</si>
  <si>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</si>
  <si>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</si>
  <si>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</si>
  <si>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</si>
  <si>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</si>
  <si>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</si>
  <si>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</si>
  <si>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</si>
  <si>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</si>
  <si>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</si>
  <si>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</si>
  <si>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</si>
  <si>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</si>
  <si>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</si>
  <si>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</si>
  <si>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</si>
  <si>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</si>
  <si>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</si>
  <si>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</si>
  <si>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</si>
  <si>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</si>
  <si>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</si>
  <si>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</si>
  <si>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</si>
  <si>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</si>
  <si>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</si>
  <si>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</si>
  <si>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</si>
  <si>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</si>
  <si>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</si>
  <si>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</si>
  <si>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</si>
  <si>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</si>
  <si>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</si>
  <si>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</si>
  <si>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</si>
  <si>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</si>
  <si>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</si>
  <si>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</si>
  <si>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</si>
  <si>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</si>
  <si>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</si>
  <si>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</si>
  <si>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</si>
  <si>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</si>
  <si>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</si>
  <si>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</si>
  <si>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</si>
  <si>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</si>
  <si>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</si>
  <si>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</si>
  <si>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</si>
  <si>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</si>
  <si>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</si>
  <si>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</si>
  <si>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</si>
  <si>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</si>
  <si>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</si>
  <si>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</si>
  <si>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</si>
  <si>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</si>
  <si>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</si>
  <si>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</si>
  <si>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</si>
  <si>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</si>
  <si>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</si>
  <si>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</si>
  <si>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</si>
  <si>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</si>
  <si>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</si>
  <si>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</si>
  <si>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</si>
  <si>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</si>
  <si>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</si>
  <si>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</si>
  <si>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</si>
  <si>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</si>
  <si>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</si>
  <si>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</si>
  <si>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</si>
  <si>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</si>
  <si>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</si>
  <si>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</si>
  <si>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</si>
  <si>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</si>
  <si>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</si>
  <si>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</si>
  <si>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</si>
  <si>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</si>
  <si>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</si>
  <si>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</si>
  <si>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</si>
  <si>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</si>
  <si>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</si>
  <si>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</si>
  <si>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</si>
  <si>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</si>
  <si>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</si>
  <si>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</si>
  <si>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</si>
  <si>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</si>
  <si>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</si>
  <si>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</si>
  <si>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</si>
  <si>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</si>
  <si>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</si>
  <si>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</si>
  <si>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</si>
  <si>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</si>
  <si>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</si>
  <si>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</si>
  <si>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</si>
  <si>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</si>
  <si>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</si>
  <si>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</t>
  </si>
  <si>
    <t>DEPARTMENT OF TAXATION &amp; FINANCE</t>
  </si>
  <si>
    <t xml:space="preserve">   COLLECTIONS</t>
  </si>
  <si>
    <t>$</t>
  </si>
  <si>
    <t>VARIANCE</t>
  </si>
  <si>
    <t>%</t>
  </si>
  <si>
    <t>CASH</t>
  </si>
  <si>
    <t>AS500</t>
  </si>
  <si>
    <t>COLLECTIONS</t>
  </si>
  <si>
    <t>CASH/COLLECTION COMPARISON</t>
  </si>
  <si>
    <t>AS510</t>
  </si>
  <si>
    <t>CASH COMPARISON</t>
  </si>
  <si>
    <t>Change</t>
  </si>
  <si>
    <t>AS511</t>
  </si>
  <si>
    <t>Troy CSD</t>
  </si>
  <si>
    <t>SALES TAX MONTHLY CASH/COLLECTIONS REPORT</t>
  </si>
  <si>
    <t>SALES TAX QUARTERLY COLLECTIONS REPORT</t>
  </si>
  <si>
    <t>SALES TAX QUARTERLY REPORT</t>
  </si>
  <si>
    <t>Rensselaer CSD</t>
  </si>
  <si>
    <t>Convention Ctr Dvlp Corp</t>
  </si>
  <si>
    <t>Sales Tax Re-Registration</t>
  </si>
  <si>
    <t>MTA Aid Trust Account</t>
  </si>
  <si>
    <t>Newburgh CSD</t>
  </si>
  <si>
    <t>Peekskill CSD</t>
  </si>
  <si>
    <t>Mount Vernon CSD</t>
  </si>
  <si>
    <t>OFFICE OF PROCESSING AND TAXPAYER SERVICES</t>
  </si>
  <si>
    <t>Month</t>
  </si>
  <si>
    <t>Year</t>
  </si>
  <si>
    <t>Early Draw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</si>
  <si>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</si>
  <si>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</si>
  <si>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</si>
  <si>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</si>
  <si>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</si>
  <si>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</si>
  <si>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</si>
  <si>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</si>
  <si>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</si>
  <si>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</si>
  <si>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</si>
  <si>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</si>
  <si>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Final Draw</t>
  </si>
  <si>
    <t>Rye City SD</t>
  </si>
  <si>
    <t>These days are for the Month being issued not when it is issued.  Ex.  January 2019 is issued Feb. 5, 2019 &amp; Feb. 12, 2019 so enter 5 &amp; 12</t>
  </si>
  <si>
    <t>Poughkeepsie CSD</t>
  </si>
  <si>
    <t>MONTH OF AUGUST 2020</t>
  </si>
  <si>
    <t>SEPT 4 20</t>
  </si>
  <si>
    <t>+ SEPT 11 20</t>
  </si>
  <si>
    <t>- AUG 20 EFT</t>
  </si>
  <si>
    <t>+ JULY 20 EFT</t>
  </si>
  <si>
    <t>= AUG 20</t>
  </si>
  <si>
    <t>AUG 19</t>
  </si>
  <si>
    <t>AUG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</si>
</sst>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\ AM/PM"/>
    <numFmt numFmtId="165" formatCode="mmm\ yy"/>
  </numFmts>
  <fonts count="10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0070C0"/>
      <name val="Arial"/>
      <family val="2"/>
    </font>
    <font>
      <sz val="12"/>
      <color rgb="FF0066FF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</borders>
  <cellStyleXfs count="3">
    <xf numFmtId="0" fontId="0" fillId="0" borderId="0"/>
    <xf numFmtId="39" fontId="3" fillId="0" borderId="0" applyFill="0" applyProtection="0"/>
    <xf numFmtId="0" fontId="1" fillId="0" borderId="0"/>
  </cellStyleXfs>
  <cellXfs count="90">
    <xf numFmtId="0" fontId="0" fillId="0" borderId="0" xfId="0"/>
    <xf numFmtId="4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centerContinuous"/>
    </xf>
    <xf numFmtId="4" fontId="1" fillId="0" borderId="2" xfId="0" applyNumberFormat="1" applyFont="1" applyBorder="1" applyAlignment="1">
      <alignment horizontal="centerContinuous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1" fillId="0" borderId="0" xfId="0" applyNumberFormat="1" applyFont="1" applyAlignment="1"/>
    <xf numFmtId="4" fontId="5" fillId="0" borderId="0" xfId="0" applyNumberFormat="1" applyFont="1" applyAlignment="1">
      <alignment horizontal="centerContinuous" vertical="center"/>
    </xf>
    <xf numFmtId="4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165" fontId="5" fillId="0" borderId="0" xfId="0" quotePrefix="1" applyNumberFormat="1" applyFont="1" applyAlignment="1">
      <alignment horizontal="center" vertical="center"/>
    </xf>
    <xf numFmtId="0" fontId="5" fillId="0" borderId="0" xfId="0" quotePrefix="1" applyNumberFormat="1" applyFont="1" applyAlignment="1">
      <alignment horizontal="center" vertical="center"/>
    </xf>
    <xf numFmtId="0" fontId="1" fillId="0" borderId="0" xfId="0" applyNumberFormat="1" applyFont="1" applyAlignment="1"/>
    <xf numFmtId="39" fontId="6" fillId="0" borderId="0" xfId="0" applyNumberFormat="1" applyFont="1" applyAlignment="1"/>
    <xf numFmtId="39" fontId="1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39" fontId="6" fillId="0" borderId="0" xfId="0" applyNumberFormat="1" applyFont="1" applyFill="1" applyAlignment="1">
      <alignment horizontal="right" vertical="center"/>
    </xf>
    <xf numFmtId="39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1" fillId="0" borderId="0" xfId="0" quotePrefix="1" applyNumberFormat="1" applyFont="1" applyAlignment="1">
      <alignment vertical="center"/>
    </xf>
    <xf numFmtId="39" fontId="1" fillId="0" borderId="0" xfId="0" applyNumberFormat="1" applyFont="1" applyAlignment="1"/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39" fontId="1" fillId="0" borderId="0" xfId="0" applyNumberFormat="1" applyFont="1" applyFill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5" fillId="0" borderId="0" xfId="0" applyNumberFormat="1" applyFont="1" applyAlignment="1">
      <alignment horizontal="centerContinuous"/>
    </xf>
    <xf numFmtId="4" fontId="5" fillId="0" borderId="0" xfId="0" applyNumberFormat="1" applyFont="1" applyAlignment="1">
      <alignment horizontal="center"/>
    </xf>
    <xf numFmtId="4" fontId="1" fillId="0" borderId="1" xfId="0" applyNumberFormat="1" applyFont="1" applyBorder="1"/>
    <xf numFmtId="0" fontId="1" fillId="0" borderId="5" xfId="0" applyNumberFormat="1" applyFont="1" applyBorder="1" applyAlignment="1"/>
    <xf numFmtId="4" fontId="5" fillId="0" borderId="1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0" xfId="0" applyNumberFormat="1" applyFont="1" applyAlignment="1"/>
    <xf numFmtId="4" fontId="5" fillId="0" borderId="0" xfId="0" applyNumberFormat="1" applyFont="1" applyBorder="1" applyAlignment="1">
      <alignment horizontal="center"/>
    </xf>
    <xf numFmtId="4" fontId="1" fillId="0" borderId="3" xfId="0" applyNumberFormat="1" applyFont="1" applyBorder="1"/>
    <xf numFmtId="10" fontId="1" fillId="0" borderId="0" xfId="0" applyNumberFormat="1" applyFont="1" applyAlignment="1"/>
    <xf numFmtId="39" fontId="1" fillId="0" borderId="3" xfId="0" applyNumberFormat="1" applyFont="1" applyBorder="1" applyAlignment="1"/>
    <xf numFmtId="39" fontId="1" fillId="0" borderId="0" xfId="0" quotePrefix="1" applyNumberFormat="1" applyFont="1" applyAlignment="1"/>
    <xf numFmtId="39" fontId="1" fillId="0" borderId="3" xfId="0" quotePrefix="1" applyNumberFormat="1" applyFont="1" applyBorder="1" applyAlignment="1"/>
    <xf numFmtId="10" fontId="1" fillId="0" borderId="0" xfId="0" quotePrefix="1" applyNumberFormat="1" applyFont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/>
    <xf numFmtId="39" fontId="7" fillId="0" borderId="0" xfId="0" applyNumberFormat="1" applyFont="1" applyFill="1" applyAlignment="1">
      <alignment vertical="center"/>
    </xf>
    <xf numFmtId="39" fontId="7" fillId="0" borderId="0" xfId="0" applyNumberFormat="1" applyFont="1" applyFill="1" applyAlignment="1">
      <alignment horizontal="right" vertical="center"/>
    </xf>
    <xf numFmtId="4" fontId="1" fillId="0" borderId="0" xfId="0" applyNumberFormat="1" applyFont="1" applyBorder="1" applyAlignment="1"/>
    <xf numFmtId="0" fontId="0" fillId="0" borderId="0" xfId="0" applyBorder="1"/>
    <xf numFmtId="0" fontId="1" fillId="0" borderId="0" xfId="0" applyNumberFormat="1" applyFont="1" applyBorder="1" applyAlignment="1"/>
    <xf numFmtId="0" fontId="5" fillId="0" borderId="0" xfId="0" applyNumberFormat="1" applyFont="1" applyBorder="1" applyAlignment="1">
      <alignment vertical="center"/>
    </xf>
    <xf numFmtId="10" fontId="1" fillId="0" borderId="0" xfId="0" applyNumberFormat="1" applyFont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Continuous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quotePrefix="1" applyNumberFormat="1" applyFont="1" applyFill="1" applyBorder="1" applyAlignment="1">
      <alignment vertical="center"/>
    </xf>
    <xf numFmtId="4" fontId="5" fillId="0" borderId="0" xfId="0" quotePrefix="1" applyNumberFormat="1" applyFont="1" applyFill="1" applyBorder="1" applyAlignment="1">
      <alignment horizontal="center" vertical="center"/>
    </xf>
    <xf numFmtId="39" fontId="7" fillId="0" borderId="0" xfId="0" applyNumberFormat="1" applyFont="1" applyFill="1" applyBorder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/>
    <xf numFmtId="0" fontId="1" fillId="0" borderId="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quotePrefix="1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39" fontId="9" fillId="0" borderId="0" xfId="0" applyNumberFormat="1" applyFont="1" applyFill="1" applyAlignment="1"/>
    <xf numFmtId="39" fontId="9" fillId="0" borderId="0" xfId="2" applyNumberFormat="1" applyFont="1" applyFill="1" applyAlignment="1">
      <alignment vertical="center"/>
    </xf>
    <xf numFmtId="39" fontId="9" fillId="0" borderId="0" xfId="0" applyNumberFormat="1" applyFont="1" applyFill="1" applyAlignment="1">
      <alignment vertical="center"/>
    </xf>
    <xf numFmtId="39" fontId="9" fillId="0" borderId="0" xfId="0" quotePrefix="1" applyNumberFormat="1" applyFont="1" applyFill="1" applyAlignment="1">
      <alignment vertical="center"/>
    </xf>
    <xf numFmtId="39" fontId="9" fillId="0" borderId="0" xfId="0" applyNumberFormat="1" applyFont="1" applyAlignment="1">
      <alignment vertical="center"/>
    </xf>
    <xf numFmtId="39" fontId="9" fillId="0" borderId="0" xfId="0" applyNumberFormat="1" applyFont="1" applyFill="1" applyAlignment="1">
      <alignment horizontal="right" vertical="center"/>
    </xf>
    <xf numFmtId="39" fontId="9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5" fillId="0" borderId="6" xfId="0" applyNumberFormat="1" applyFont="1" applyBorder="1" applyAlignment="1">
      <alignment horizontal="center"/>
    </xf>
  </cellXfs>
  <cellStyles count="3">
    <cellStyle name="Lotus to Excel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workbookViewId="0">
      <selection activeCell="B6" sqref="B6"/>
    </sheetView>
  </sheetViews>
  <sheetFormatPr defaultRowHeight="15"/>
  <cols>
    <col min="2" max="2" width="10.6640625" customWidth="1"/>
    <col min="3" max="3" width="11.33203125" customWidth="1"/>
  </cols>
  <sheetData>
    <row r="2" spans="1:5">
      <c r="A2" t="s">
        <v>155</v>
      </c>
      <c r="B2" s="76">
        <v>2020</v>
      </c>
      <c r="C2" s="74" t="str">
        <f>RIGHT(B2,2)</f>
        <v>20</v>
      </c>
      <c r="D2" s="74">
        <f>C2-1</f>
        <v>19</v>
      </c>
      <c r="E2" s="74">
        <f>C2+1</f>
        <v>21</v>
      </c>
    </row>
    <row r="4" spans="1:5">
      <c r="B4" s="84"/>
      <c r="C4" s="84"/>
    </row>
    <row r="5" spans="1:5">
      <c r="A5" t="s">
        <v>154</v>
      </c>
      <c r="B5" s="74" t="s">
        <v>156</v>
      </c>
      <c r="C5" s="74" t="s">
        <v>169</v>
      </c>
    </row>
    <row r="6" spans="1:5">
      <c r="A6" t="s">
        <v>157</v>
      </c>
      <c r="B6" s="76">
        <v>6</v>
      </c>
      <c r="C6" s="76">
        <v>12</v>
      </c>
      <c r="D6" t="s">
        <v>171</v>
      </c>
    </row>
    <row r="7" spans="1:5">
      <c r="A7" t="s">
        <v>158</v>
      </c>
      <c r="B7" s="76">
        <v>5</v>
      </c>
      <c r="C7" s="76">
        <v>12</v>
      </c>
    </row>
    <row r="8" spans="1:5">
      <c r="A8" t="s">
        <v>159</v>
      </c>
      <c r="B8" s="76">
        <v>6</v>
      </c>
      <c r="C8" s="76">
        <v>10</v>
      </c>
    </row>
    <row r="9" spans="1:5">
      <c r="A9" t="s">
        <v>160</v>
      </c>
      <c r="B9" s="76">
        <v>6</v>
      </c>
      <c r="C9" s="76">
        <v>12</v>
      </c>
    </row>
    <row r="10" spans="1:5">
      <c r="A10" t="s">
        <v>161</v>
      </c>
      <c r="B10" s="76">
        <v>4</v>
      </c>
      <c r="C10" s="76">
        <v>12</v>
      </c>
    </row>
    <row r="11" spans="1:5">
      <c r="A11" t="s">
        <v>162</v>
      </c>
      <c r="B11" s="76">
        <v>29</v>
      </c>
      <c r="C11" s="76">
        <v>10</v>
      </c>
    </row>
    <row r="12" spans="1:5">
      <c r="A12" t="s">
        <v>163</v>
      </c>
      <c r="B12" s="76">
        <v>6</v>
      </c>
      <c r="C12" s="76">
        <v>12</v>
      </c>
    </row>
    <row r="13" spans="1:5">
      <c r="A13" t="s">
        <v>164</v>
      </c>
      <c r="B13" s="76">
        <v>4</v>
      </c>
      <c r="C13" s="76">
        <v>11</v>
      </c>
    </row>
    <row r="14" spans="1:5">
      <c r="A14" t="s">
        <v>165</v>
      </c>
      <c r="B14" s="76">
        <v>6</v>
      </c>
      <c r="C14" s="76">
        <v>9</v>
      </c>
    </row>
    <row r="15" spans="1:5">
      <c r="A15" t="s">
        <v>166</v>
      </c>
      <c r="B15" s="76">
        <v>5</v>
      </c>
      <c r="C15" s="76">
        <v>12</v>
      </c>
    </row>
    <row r="16" spans="1:5">
      <c r="A16" t="s">
        <v>167</v>
      </c>
      <c r="B16" s="76">
        <v>4</v>
      </c>
      <c r="C16" s="76">
        <v>11</v>
      </c>
    </row>
    <row r="17" spans="1:3">
      <c r="A17" t="s">
        <v>168</v>
      </c>
      <c r="B17" s="76">
        <v>30</v>
      </c>
      <c r="C17" s="76">
        <v>12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V205"/>
  <sheetViews>
    <sheetView zoomScale="75" zoomScaleNormal="75" zoomScaleSheetLayoutView="40" workbookViewId="0">
      <pane xSplit="1" ySplit="9" topLeftCell="E10" activePane="bottomRight" state="frozen"/>
      <selection activeCell="E137" sqref="E137"/>
      <selection pane="topRight" activeCell="E137" sqref="E137"/>
      <selection pane="bottomLeft" activeCell="E137" sqref="E137"/>
      <selection pane="bottomRight" activeCell="G13" sqref="G13"/>
    </sheetView>
  </sheetViews>
  <sheetFormatPr defaultColWidth="9.6640625" defaultRowHeight="15"/>
  <cols>
    <col min="1" max="1" width="18.6640625" style="8" customWidth="1"/>
    <col min="2" max="2" width="18" style="8" bestFit="1" customWidth="1"/>
    <col min="3" max="3" width="16.21875" style="8" bestFit="1" customWidth="1"/>
    <col min="4" max="4" width="16.6640625" style="8" bestFit="1" customWidth="1"/>
    <col min="5" max="5" width="16.6640625" style="54" bestFit="1" customWidth="1"/>
    <col min="6" max="7" width="18" style="8" bestFit="1" customWidth="1"/>
    <col min="8" max="8" width="17.44140625" style="8" bestFit="1" customWidth="1"/>
    <col min="9" max="9" width="12.21875" style="8" bestFit="1" customWidth="1"/>
    <col min="10" max="10" width="1.6640625" style="8" customWidth="1"/>
    <col min="11" max="12" width="18" style="8" bestFit="1" customWidth="1"/>
    <col min="13" max="13" width="17.44140625" style="8" bestFit="1" customWidth="1"/>
    <col min="14" max="14" width="12.6640625" style="8" customWidth="1"/>
    <col min="15" max="15" width="4.6640625" style="57" customWidth="1"/>
    <col min="16" max="16" width="1.6640625" style="57" customWidth="1"/>
    <col min="17" max="17" width="18.6640625" style="57" bestFit="1" customWidth="1"/>
    <col min="18" max="18" width="17.6640625" style="57" customWidth="1"/>
    <col min="19" max="19" width="17.44140625" style="57" customWidth="1"/>
    <col min="20" max="20" width="16.21875" style="57" bestFit="1" customWidth="1"/>
    <col min="21" max="22" width="18" style="57" bestFit="1" customWidth="1"/>
    <col min="23" max="23" width="17.44140625" style="57" bestFit="1" customWidth="1"/>
    <col min="24" max="24" width="12.6640625" style="57" customWidth="1"/>
    <col min="25" max="25" width="1.6640625" style="57" customWidth="1"/>
    <col min="26" max="27" width="18.6640625" style="57" bestFit="1" customWidth="1"/>
    <col min="28" max="28" width="17.109375" style="57" customWidth="1"/>
    <col min="29" max="29" width="12.6640625" style="57" customWidth="1"/>
    <col min="30" max="30" width="4.6640625" style="57" customWidth="1"/>
    <col min="31" max="31" width="1.6640625" style="57" customWidth="1"/>
    <col min="32" max="44" width="9.6640625" style="58"/>
    <col min="45" max="45" width="4.6640625" style="57" customWidth="1"/>
    <col min="46" max="49" width="9.6640625" style="57" customWidth="1"/>
    <col min="50" max="50" width="20.6640625" style="57" customWidth="1"/>
    <col min="51" max="59" width="9.6640625" style="57"/>
    <col min="60" max="16384" width="9.6640625" style="8"/>
  </cols>
  <sheetData>
    <row r="1" spans="1:256" ht="15.75">
      <c r="A1" s="6"/>
      <c r="B1" s="6"/>
      <c r="C1" s="6"/>
      <c r="D1" s="6"/>
      <c r="E1" s="50"/>
      <c r="F1" s="6"/>
      <c r="G1" s="6"/>
      <c r="H1" s="6"/>
      <c r="I1" s="6"/>
      <c r="J1" s="6"/>
      <c r="K1" s="6"/>
      <c r="L1" s="6"/>
      <c r="M1" s="6"/>
      <c r="N1" s="7" t="s">
        <v>135</v>
      </c>
      <c r="O1" s="33"/>
      <c r="P1" s="33"/>
      <c r="AD1" s="33"/>
      <c r="AE1" s="33"/>
      <c r="AS1" s="33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>
      <c r="A2" s="85" t="s">
        <v>129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33"/>
      <c r="P2" s="33"/>
      <c r="AD2" s="33"/>
      <c r="AE2" s="33"/>
      <c r="AS2" s="33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73"/>
      <c r="BE2" s="34"/>
      <c r="BF2" s="34"/>
      <c r="BG2" s="34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75">
      <c r="A3" s="85" t="s">
        <v>153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33"/>
      <c r="P3" s="33"/>
      <c r="AD3" s="33"/>
      <c r="AE3" s="33"/>
      <c r="AS3" s="33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>
      <c r="A4" s="85" t="s">
        <v>143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33"/>
      <c r="P4" s="33"/>
      <c r="AD4" s="33"/>
      <c r="AE4" s="33"/>
      <c r="AS4" s="33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>
      <c r="A5" s="85" t="str">
        <f>CONCATENATE("MONTH OF JANUARY ",Setup!B2)</f>
        <v>MONTH OF JANUARY 2020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33"/>
      <c r="P5" s="33"/>
      <c r="AD5" s="33"/>
      <c r="AE5" s="33"/>
      <c r="AS5" s="33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.75">
      <c r="A6" s="6"/>
      <c r="B6" s="6"/>
      <c r="C6" s="6"/>
      <c r="D6" s="6"/>
      <c r="E6" s="50"/>
      <c r="F6" s="6"/>
      <c r="G6" s="6"/>
      <c r="H6" s="6"/>
      <c r="I6" s="6"/>
      <c r="J6" s="6"/>
      <c r="K6" s="6"/>
      <c r="L6" s="6"/>
      <c r="M6" s="6"/>
      <c r="N6" s="6"/>
      <c r="O6" s="33"/>
      <c r="P6" s="33"/>
      <c r="AD6" s="33"/>
      <c r="AE6" s="33"/>
      <c r="AS6" s="33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.75">
      <c r="A7" s="10"/>
      <c r="B7" s="10"/>
      <c r="C7" s="10"/>
      <c r="D7" s="10"/>
      <c r="E7" s="51"/>
      <c r="F7" s="11" t="s">
        <v>130</v>
      </c>
      <c r="G7" s="11" t="s">
        <v>130</v>
      </c>
      <c r="H7" s="11" t="s">
        <v>131</v>
      </c>
      <c r="I7" s="11" t="s">
        <v>133</v>
      </c>
      <c r="J7" s="10"/>
      <c r="K7" s="11" t="s">
        <v>134</v>
      </c>
      <c r="L7" s="11" t="s">
        <v>134</v>
      </c>
      <c r="M7" s="11" t="s">
        <v>131</v>
      </c>
      <c r="N7" s="11" t="s">
        <v>133</v>
      </c>
      <c r="O7" s="33"/>
      <c r="P7" s="33"/>
      <c r="AD7" s="33"/>
      <c r="AE7" s="33"/>
      <c r="AS7" s="33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7" customFormat="1" ht="15.75">
      <c r="A8" s="12"/>
      <c r="B8" s="13" t="str">
        <f>CONCATENATE("FEB ",Setup!B6," ",Setup!C2)</f>
        <v>FEB 6 20</v>
      </c>
      <c r="C8" s="16" t="str">
        <f>CONCATENATE("+ FEB ",Setup!C6," ",Setup!C2)</f>
        <v>+ FEB 12 20</v>
      </c>
      <c r="D8" s="16" t="str">
        <f>CONCATENATE("- JAN ",Setup!C2," EFT")</f>
        <v>- JAN 20 EFT</v>
      </c>
      <c r="E8" s="75" t="str">
        <f>CONCATENATE("+ DEC ",Setup!D2," EFT")</f>
        <v>+ DEC 19 EFT</v>
      </c>
      <c r="F8" s="16" t="str">
        <f>CONCATENATE("= JAN ",Setup!C2)</f>
        <v>= JAN 20</v>
      </c>
      <c r="G8" s="15" t="str">
        <f>CONCATENATE("JAN ",Setup!D2)</f>
        <v>JAN 19</v>
      </c>
      <c r="H8" s="13" t="s">
        <v>132</v>
      </c>
      <c r="I8" s="13" t="s">
        <v>132</v>
      </c>
      <c r="J8" s="12"/>
      <c r="K8" s="16" t="str">
        <f>CONCATENATE("JAN ",Setup!C2)</f>
        <v>JAN 20</v>
      </c>
      <c r="L8" s="15" t="str">
        <f>G8</f>
        <v>JAN 19</v>
      </c>
      <c r="M8" s="13" t="s">
        <v>132</v>
      </c>
      <c r="N8" s="13" t="s">
        <v>132</v>
      </c>
      <c r="O8" s="60"/>
      <c r="P8" s="60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60"/>
      <c r="AE8" s="60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60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5.75">
      <c r="A9" s="6"/>
      <c r="B9" s="6"/>
      <c r="C9" s="6"/>
      <c r="D9" s="6"/>
      <c r="E9" s="50"/>
      <c r="F9" s="6"/>
      <c r="G9" s="6"/>
      <c r="H9" s="6"/>
      <c r="I9" s="6"/>
      <c r="J9" s="6"/>
      <c r="K9" s="6"/>
      <c r="L9" s="6"/>
      <c r="M9" s="6"/>
      <c r="N9" s="6"/>
      <c r="O9" s="33"/>
      <c r="P9" s="33"/>
      <c r="AD9" s="33"/>
      <c r="AE9" s="33"/>
      <c r="AS9" s="33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>
      <c r="A10" s="3"/>
      <c r="B10" s="3"/>
      <c r="C10" s="3"/>
      <c r="D10" s="3"/>
      <c r="E10" s="52"/>
      <c r="F10" s="3"/>
      <c r="G10" s="3"/>
      <c r="H10" s="3"/>
      <c r="I10" s="3"/>
      <c r="J10" s="3"/>
      <c r="K10" s="3"/>
      <c r="L10" s="3"/>
      <c r="M10" s="3"/>
      <c r="N10" s="3"/>
      <c r="O10" s="33"/>
      <c r="P10" s="34"/>
      <c r="AD10" s="33"/>
      <c r="AE10" s="34"/>
      <c r="AS10" s="33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>
      <c r="A11" s="6" t="s">
        <v>0</v>
      </c>
      <c r="B11" s="1"/>
      <c r="C11" s="1"/>
      <c r="D11" s="1"/>
      <c r="E11" s="53"/>
      <c r="F11" s="1"/>
      <c r="G11" s="1"/>
      <c r="H11" s="1"/>
      <c r="I11" s="1"/>
      <c r="J11" s="1"/>
      <c r="K11" s="1"/>
      <c r="L11" s="1"/>
      <c r="M11" s="1"/>
      <c r="N11" s="1"/>
      <c r="O11" s="34"/>
      <c r="P11" s="34"/>
      <c r="AD11" s="34"/>
      <c r="AE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>
      <c r="A12" s="1" t="s">
        <v>1</v>
      </c>
      <c r="B12" s="77">
        <v>0</v>
      </c>
      <c r="C12" s="77">
        <v>0</v>
      </c>
      <c r="D12" s="77">
        <v>0</v>
      </c>
      <c r="E12" s="78">
        <v>0</v>
      </c>
      <c r="F12" s="19">
        <f t="shared" ref="F12:F43" si="0">B12+C12-D12+E12</f>
        <v>0</v>
      </c>
      <c r="G12" s="81">
        <v>0</v>
      </c>
      <c r="H12" s="19">
        <f t="shared" ref="H12:H43" si="1">F12-G12</f>
        <v>0</v>
      </c>
      <c r="I12" s="21" t="str">
        <f t="shared" ref="I12:I43" si="2">IF(ISERR(+F12/G12-1)," ",+F12/G12-1)</f>
        <v xml:space="preserve"> </v>
      </c>
      <c r="J12" s="1"/>
      <c r="K12" s="19">
        <f t="shared" ref="K12:K43" si="3">B12+C12</f>
        <v>0</v>
      </c>
      <c r="L12" s="81">
        <v>0</v>
      </c>
      <c r="M12" s="19">
        <f t="shared" ref="M12:M43" si="4">K12-L12</f>
        <v>0</v>
      </c>
      <c r="N12" s="21" t="str">
        <f t="shared" ref="N12:N43" si="5">IF(ISERR(+K12/L12-1)," ",+K12/L12-1)</f>
        <v xml:space="preserve"> </v>
      </c>
      <c r="O12" s="34"/>
      <c r="P12" s="34"/>
      <c r="AD12" s="34"/>
      <c r="AE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>
      <c r="A13" s="1" t="s">
        <v>2</v>
      </c>
      <c r="B13" s="77">
        <v>606209.34000000008</v>
      </c>
      <c r="C13" s="77">
        <v>154973.54999999993</v>
      </c>
      <c r="D13" s="77">
        <v>368432.96</v>
      </c>
      <c r="E13" s="78">
        <v>390702.63</v>
      </c>
      <c r="F13" s="19">
        <f t="shared" si="0"/>
        <v>783452.56</v>
      </c>
      <c r="G13" s="81">
        <v>766843</v>
      </c>
      <c r="H13" s="19">
        <f t="shared" si="1"/>
        <v>16609.560000000056</v>
      </c>
      <c r="I13" s="21">
        <f t="shared" si="2"/>
        <v>2.1659661756057158E-2</v>
      </c>
      <c r="J13" s="1"/>
      <c r="K13" s="19">
        <f t="shared" si="3"/>
        <v>761182.89</v>
      </c>
      <c r="L13" s="81">
        <v>741808.24</v>
      </c>
      <c r="M13" s="19">
        <f t="shared" si="4"/>
        <v>19374.650000000023</v>
      </c>
      <c r="N13" s="21">
        <f t="shared" si="5"/>
        <v>2.6118138024457727E-2</v>
      </c>
      <c r="O13" s="34"/>
      <c r="P13" s="34"/>
      <c r="AD13" s="34"/>
      <c r="AE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 t="s">
        <v>3</v>
      </c>
      <c r="B14" s="77">
        <v>0</v>
      </c>
      <c r="C14" s="77">
        <v>0</v>
      </c>
      <c r="D14" s="77">
        <v>0</v>
      </c>
      <c r="E14" s="78">
        <v>0</v>
      </c>
      <c r="F14" s="19">
        <f t="shared" si="0"/>
        <v>0</v>
      </c>
      <c r="G14" s="81">
        <v>0.06</v>
      </c>
      <c r="H14" s="19">
        <f t="shared" si="1"/>
        <v>-0.06</v>
      </c>
      <c r="I14" s="21">
        <f t="shared" si="2"/>
        <v>-1</v>
      </c>
      <c r="J14" s="1"/>
      <c r="K14" s="19">
        <f t="shared" si="3"/>
        <v>0</v>
      </c>
      <c r="L14" s="81">
        <v>0.06</v>
      </c>
      <c r="M14" s="19">
        <f t="shared" si="4"/>
        <v>-0.06</v>
      </c>
      <c r="N14" s="21">
        <f t="shared" si="5"/>
        <v>-1</v>
      </c>
      <c r="O14" s="34"/>
      <c r="P14" s="34"/>
      <c r="AD14" s="34"/>
      <c r="AE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 t="s">
        <v>4</v>
      </c>
      <c r="B15" s="77">
        <v>0</v>
      </c>
      <c r="C15" s="77">
        <v>0</v>
      </c>
      <c r="D15" s="77">
        <v>0</v>
      </c>
      <c r="E15" s="78">
        <v>0</v>
      </c>
      <c r="F15" s="19">
        <f t="shared" si="0"/>
        <v>0</v>
      </c>
      <c r="G15" s="81">
        <v>0</v>
      </c>
      <c r="H15" s="19">
        <f t="shared" si="1"/>
        <v>0</v>
      </c>
      <c r="I15" s="21" t="str">
        <f t="shared" si="2"/>
        <v xml:space="preserve"> </v>
      </c>
      <c r="J15" s="1"/>
      <c r="K15" s="19">
        <f t="shared" si="3"/>
        <v>0</v>
      </c>
      <c r="L15" s="81">
        <v>0</v>
      </c>
      <c r="M15" s="19">
        <f t="shared" si="4"/>
        <v>0</v>
      </c>
      <c r="N15" s="21" t="str">
        <f t="shared" si="5"/>
        <v xml:space="preserve"> </v>
      </c>
      <c r="O15" s="34"/>
      <c r="P15" s="34"/>
      <c r="AD15" s="34"/>
      <c r="AE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 t="s">
        <v>5</v>
      </c>
      <c r="B16" s="77">
        <v>0</v>
      </c>
      <c r="C16" s="77">
        <v>31.6</v>
      </c>
      <c r="D16" s="77">
        <v>0</v>
      </c>
      <c r="E16" s="78">
        <v>0</v>
      </c>
      <c r="F16" s="19">
        <f t="shared" si="0"/>
        <v>31.6</v>
      </c>
      <c r="G16" s="81">
        <v>21.61</v>
      </c>
      <c r="H16" s="19">
        <f t="shared" si="1"/>
        <v>9.990000000000002</v>
      </c>
      <c r="I16" s="21">
        <f t="shared" si="2"/>
        <v>0.4622859787135587</v>
      </c>
      <c r="J16" s="1"/>
      <c r="K16" s="19">
        <f t="shared" si="3"/>
        <v>31.6</v>
      </c>
      <c r="L16" s="81">
        <v>21.61</v>
      </c>
      <c r="M16" s="19">
        <f t="shared" si="4"/>
        <v>9.990000000000002</v>
      </c>
      <c r="N16" s="21">
        <f t="shared" si="5"/>
        <v>0.4622859787135587</v>
      </c>
      <c r="O16" s="34"/>
      <c r="P16" s="34"/>
      <c r="AD16" s="34"/>
      <c r="AE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 t="s">
        <v>6</v>
      </c>
      <c r="B17" s="77">
        <v>1154</v>
      </c>
      <c r="C17" s="77">
        <v>566.82999999999993</v>
      </c>
      <c r="D17" s="77">
        <v>0</v>
      </c>
      <c r="E17" s="78">
        <v>0</v>
      </c>
      <c r="F17" s="19">
        <f t="shared" si="0"/>
        <v>1720.83</v>
      </c>
      <c r="G17" s="81">
        <v>573.40000000000009</v>
      </c>
      <c r="H17" s="19">
        <f t="shared" si="1"/>
        <v>1147.4299999999998</v>
      </c>
      <c r="I17" s="21">
        <f t="shared" si="2"/>
        <v>2.0010987094523887</v>
      </c>
      <c r="J17" s="1"/>
      <c r="K17" s="19">
        <f t="shared" si="3"/>
        <v>1720.83</v>
      </c>
      <c r="L17" s="81">
        <v>573.40000000000009</v>
      </c>
      <c r="M17" s="19">
        <f t="shared" si="4"/>
        <v>1147.4299999999998</v>
      </c>
      <c r="N17" s="21">
        <f t="shared" si="5"/>
        <v>2.0010987094523887</v>
      </c>
      <c r="O17" s="34"/>
      <c r="P17" s="34"/>
      <c r="AD17" s="34"/>
      <c r="AE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 t="s">
        <v>7</v>
      </c>
      <c r="B18" s="77">
        <v>0</v>
      </c>
      <c r="C18" s="77">
        <v>0</v>
      </c>
      <c r="D18" s="77">
        <v>0</v>
      </c>
      <c r="E18" s="78">
        <v>0</v>
      </c>
      <c r="F18" s="19">
        <f t="shared" si="0"/>
        <v>0</v>
      </c>
      <c r="G18" s="81">
        <v>0</v>
      </c>
      <c r="H18" s="19">
        <f t="shared" si="1"/>
        <v>0</v>
      </c>
      <c r="I18" s="21" t="str">
        <f t="shared" si="2"/>
        <v xml:space="preserve"> </v>
      </c>
      <c r="J18" s="1"/>
      <c r="K18" s="19">
        <f t="shared" si="3"/>
        <v>0</v>
      </c>
      <c r="L18" s="81">
        <v>0</v>
      </c>
      <c r="M18" s="19">
        <f t="shared" si="4"/>
        <v>0</v>
      </c>
      <c r="N18" s="21" t="str">
        <f t="shared" si="5"/>
        <v xml:space="preserve"> </v>
      </c>
      <c r="O18" s="34"/>
      <c r="P18" s="34"/>
      <c r="AD18" s="34"/>
      <c r="AE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 t="s">
        <v>8</v>
      </c>
      <c r="B19" s="77">
        <v>0</v>
      </c>
      <c r="C19" s="77">
        <v>0</v>
      </c>
      <c r="D19" s="77">
        <v>0</v>
      </c>
      <c r="E19" s="78">
        <v>0</v>
      </c>
      <c r="F19" s="19">
        <f t="shared" si="0"/>
        <v>0</v>
      </c>
      <c r="G19" s="81">
        <v>0</v>
      </c>
      <c r="H19" s="19">
        <f t="shared" si="1"/>
        <v>0</v>
      </c>
      <c r="I19" s="21" t="str">
        <f t="shared" si="2"/>
        <v xml:space="preserve"> </v>
      </c>
      <c r="J19" s="1"/>
      <c r="K19" s="19">
        <f t="shared" si="3"/>
        <v>0</v>
      </c>
      <c r="L19" s="81">
        <v>0</v>
      </c>
      <c r="M19" s="19">
        <f t="shared" si="4"/>
        <v>0</v>
      </c>
      <c r="N19" s="21" t="str">
        <f t="shared" si="5"/>
        <v xml:space="preserve"> </v>
      </c>
      <c r="O19" s="34"/>
      <c r="P19" s="34"/>
      <c r="AD19" s="34"/>
      <c r="AE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 t="s">
        <v>9</v>
      </c>
      <c r="B20" s="77">
        <v>0</v>
      </c>
      <c r="C20" s="77">
        <v>0.19999999999999998</v>
      </c>
      <c r="D20" s="77">
        <v>0</v>
      </c>
      <c r="E20" s="78">
        <v>0</v>
      </c>
      <c r="F20" s="19">
        <f t="shared" si="0"/>
        <v>0.19999999999999998</v>
      </c>
      <c r="G20" s="81">
        <v>37.31</v>
      </c>
      <c r="H20" s="19">
        <f t="shared" si="1"/>
        <v>-37.11</v>
      </c>
      <c r="I20" s="21">
        <f t="shared" si="2"/>
        <v>-0.99463950683462876</v>
      </c>
      <c r="J20" s="1"/>
      <c r="K20" s="19">
        <f t="shared" si="3"/>
        <v>0.19999999999999998</v>
      </c>
      <c r="L20" s="81">
        <v>37.31</v>
      </c>
      <c r="M20" s="19">
        <f t="shared" si="4"/>
        <v>-37.11</v>
      </c>
      <c r="N20" s="21">
        <f t="shared" si="5"/>
        <v>-0.99463950683462876</v>
      </c>
      <c r="O20" s="34"/>
      <c r="P20" s="34"/>
      <c r="AD20" s="34"/>
      <c r="AE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 t="s">
        <v>10</v>
      </c>
      <c r="B21" s="77">
        <v>0</v>
      </c>
      <c r="C21" s="77">
        <v>83.88</v>
      </c>
      <c r="D21" s="77">
        <v>0</v>
      </c>
      <c r="E21" s="78">
        <v>0</v>
      </c>
      <c r="F21" s="19">
        <f t="shared" si="0"/>
        <v>83.88</v>
      </c>
      <c r="G21" s="81">
        <v>134.94</v>
      </c>
      <c r="H21" s="19">
        <f t="shared" si="1"/>
        <v>-51.06</v>
      </c>
      <c r="I21" s="21">
        <f t="shared" si="2"/>
        <v>-0.37839039573143618</v>
      </c>
      <c r="J21" s="1"/>
      <c r="K21" s="19">
        <f t="shared" si="3"/>
        <v>83.88</v>
      </c>
      <c r="L21" s="81">
        <v>134.94</v>
      </c>
      <c r="M21" s="19">
        <f t="shared" si="4"/>
        <v>-51.06</v>
      </c>
      <c r="N21" s="21">
        <f t="shared" si="5"/>
        <v>-0.37839039573143618</v>
      </c>
      <c r="O21" s="34"/>
      <c r="P21" s="34"/>
      <c r="AD21" s="34"/>
      <c r="AE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 t="s">
        <v>11</v>
      </c>
      <c r="B22" s="77">
        <v>0</v>
      </c>
      <c r="C22" s="77">
        <v>0</v>
      </c>
      <c r="D22" s="77">
        <v>0</v>
      </c>
      <c r="E22" s="78">
        <v>0</v>
      </c>
      <c r="F22" s="19">
        <f t="shared" si="0"/>
        <v>0</v>
      </c>
      <c r="G22" s="81">
        <v>0</v>
      </c>
      <c r="H22" s="19">
        <f t="shared" si="1"/>
        <v>0</v>
      </c>
      <c r="I22" s="21" t="str">
        <f t="shared" si="2"/>
        <v xml:space="preserve"> </v>
      </c>
      <c r="J22" s="1"/>
      <c r="K22" s="19">
        <f t="shared" si="3"/>
        <v>0</v>
      </c>
      <c r="L22" s="81">
        <v>0</v>
      </c>
      <c r="M22" s="19">
        <f t="shared" si="4"/>
        <v>0</v>
      </c>
      <c r="N22" s="21" t="str">
        <f t="shared" si="5"/>
        <v xml:space="preserve"> </v>
      </c>
      <c r="O22" s="34"/>
      <c r="P22" s="34"/>
      <c r="AD22" s="34"/>
      <c r="AE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 t="s">
        <v>12</v>
      </c>
      <c r="B23" s="77">
        <v>233922.96000000002</v>
      </c>
      <c r="C23" s="77">
        <v>53039.669999999984</v>
      </c>
      <c r="D23" s="77">
        <v>122002.98</v>
      </c>
      <c r="E23" s="78">
        <v>129109.45</v>
      </c>
      <c r="F23" s="19">
        <f t="shared" si="0"/>
        <v>294069.10000000003</v>
      </c>
      <c r="G23" s="81">
        <v>259917.92999999996</v>
      </c>
      <c r="H23" s="19">
        <f t="shared" si="1"/>
        <v>34151.170000000071</v>
      </c>
      <c r="I23" s="21">
        <f t="shared" si="2"/>
        <v>0.13139212827679914</v>
      </c>
      <c r="J23" s="1"/>
      <c r="K23" s="19">
        <f t="shared" si="3"/>
        <v>286962.63</v>
      </c>
      <c r="L23" s="81">
        <v>251570.15999999997</v>
      </c>
      <c r="M23" s="19">
        <f t="shared" si="4"/>
        <v>35392.47000000003</v>
      </c>
      <c r="N23" s="21">
        <f t="shared" si="5"/>
        <v>0.1406862801216171</v>
      </c>
      <c r="O23" s="34"/>
      <c r="P23" s="34"/>
      <c r="AD23" s="34"/>
      <c r="AE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 t="s">
        <v>13</v>
      </c>
      <c r="B24" s="77">
        <v>282128.89</v>
      </c>
      <c r="C24" s="77">
        <v>61294.44</v>
      </c>
      <c r="D24" s="77">
        <v>150577.04999999999</v>
      </c>
      <c r="E24" s="78">
        <v>161337.03</v>
      </c>
      <c r="F24" s="19">
        <f t="shared" si="0"/>
        <v>354183.31000000006</v>
      </c>
      <c r="G24" s="81">
        <v>305495.01</v>
      </c>
      <c r="H24" s="19">
        <f t="shared" si="1"/>
        <v>48688.300000000047</v>
      </c>
      <c r="I24" s="21">
        <f t="shared" si="2"/>
        <v>0.15937510730535354</v>
      </c>
      <c r="J24" s="1"/>
      <c r="K24" s="19">
        <f t="shared" si="3"/>
        <v>343423.33</v>
      </c>
      <c r="L24" s="81">
        <v>293308.40000000002</v>
      </c>
      <c r="M24" s="19">
        <f t="shared" si="4"/>
        <v>50114.929999999993</v>
      </c>
      <c r="N24" s="21">
        <f t="shared" si="5"/>
        <v>0.17086087544714035</v>
      </c>
      <c r="O24" s="34"/>
      <c r="P24" s="34"/>
      <c r="AD24" s="34"/>
      <c r="AE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 t="s">
        <v>14</v>
      </c>
      <c r="B25" s="77">
        <v>-0.44</v>
      </c>
      <c r="C25" s="77">
        <v>211.65</v>
      </c>
      <c r="D25" s="77">
        <v>0</v>
      </c>
      <c r="E25" s="78">
        <v>0</v>
      </c>
      <c r="F25" s="19">
        <f t="shared" si="0"/>
        <v>211.21</v>
      </c>
      <c r="G25" s="81">
        <v>256.31000000000006</v>
      </c>
      <c r="H25" s="19">
        <f t="shared" si="1"/>
        <v>-45.100000000000051</v>
      </c>
      <c r="I25" s="21">
        <f t="shared" si="2"/>
        <v>-0.17595879989075747</v>
      </c>
      <c r="J25" s="1"/>
      <c r="K25" s="19">
        <f t="shared" si="3"/>
        <v>211.21</v>
      </c>
      <c r="L25" s="81">
        <v>255.09000000000003</v>
      </c>
      <c r="M25" s="19">
        <f t="shared" si="4"/>
        <v>-43.880000000000024</v>
      </c>
      <c r="N25" s="21">
        <f t="shared" si="5"/>
        <v>-0.17201771923634801</v>
      </c>
      <c r="O25" s="34"/>
      <c r="P25" s="34"/>
      <c r="AD25" s="34"/>
      <c r="AE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 t="s">
        <v>15</v>
      </c>
      <c r="B26" s="77">
        <v>799890.2</v>
      </c>
      <c r="C26" s="77">
        <v>187928.01</v>
      </c>
      <c r="D26" s="77">
        <v>412517.92</v>
      </c>
      <c r="E26" s="78">
        <v>437907.11</v>
      </c>
      <c r="F26" s="19">
        <f t="shared" si="0"/>
        <v>1013207.4</v>
      </c>
      <c r="G26" s="81">
        <v>924221.41000000015</v>
      </c>
      <c r="H26" s="19">
        <f t="shared" si="1"/>
        <v>88985.989999999874</v>
      </c>
      <c r="I26" s="21">
        <f t="shared" si="2"/>
        <v>9.6282112746121973E-2</v>
      </c>
      <c r="J26" s="1"/>
      <c r="K26" s="19">
        <f t="shared" si="3"/>
        <v>987818.21</v>
      </c>
      <c r="L26" s="81">
        <v>893704.33000000007</v>
      </c>
      <c r="M26" s="19">
        <f t="shared" si="4"/>
        <v>94113.879999999888</v>
      </c>
      <c r="N26" s="21">
        <f t="shared" si="5"/>
        <v>0.10530762450261366</v>
      </c>
      <c r="O26" s="34"/>
      <c r="P26" s="34"/>
      <c r="AD26" s="34"/>
      <c r="AE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 t="s">
        <v>16</v>
      </c>
      <c r="B27" s="77">
        <v>272795.5</v>
      </c>
      <c r="C27" s="77">
        <v>57398.619999999995</v>
      </c>
      <c r="D27" s="77">
        <v>148666.41</v>
      </c>
      <c r="E27" s="78">
        <v>158200.62</v>
      </c>
      <c r="F27" s="19">
        <f t="shared" si="0"/>
        <v>339728.32999999996</v>
      </c>
      <c r="G27" s="81">
        <v>314504.37999999989</v>
      </c>
      <c r="H27" s="19">
        <f t="shared" si="1"/>
        <v>25223.95000000007</v>
      </c>
      <c r="I27" s="21">
        <f t="shared" si="2"/>
        <v>8.0202221666992646E-2</v>
      </c>
      <c r="J27" s="1"/>
      <c r="K27" s="19">
        <f t="shared" si="3"/>
        <v>330194.12</v>
      </c>
      <c r="L27" s="81">
        <v>303344.40999999992</v>
      </c>
      <c r="M27" s="19">
        <f t="shared" si="4"/>
        <v>26849.710000000079</v>
      </c>
      <c r="N27" s="21">
        <f t="shared" si="5"/>
        <v>8.8512295314754796E-2</v>
      </c>
      <c r="O27" s="34"/>
      <c r="P27" s="34"/>
      <c r="AD27" s="34"/>
      <c r="AE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 t="s">
        <v>17</v>
      </c>
      <c r="B28" s="77">
        <v>0</v>
      </c>
      <c r="C28" s="77">
        <v>0</v>
      </c>
      <c r="D28" s="77">
        <v>0</v>
      </c>
      <c r="E28" s="78">
        <v>0</v>
      </c>
      <c r="F28" s="19">
        <f t="shared" si="0"/>
        <v>0</v>
      </c>
      <c r="G28" s="81">
        <v>0</v>
      </c>
      <c r="H28" s="19">
        <f t="shared" si="1"/>
        <v>0</v>
      </c>
      <c r="I28" s="21" t="str">
        <f t="shared" si="2"/>
        <v xml:space="preserve"> </v>
      </c>
      <c r="J28" s="1"/>
      <c r="K28" s="19">
        <f t="shared" si="3"/>
        <v>0</v>
      </c>
      <c r="L28" s="81">
        <v>0</v>
      </c>
      <c r="M28" s="19">
        <f t="shared" si="4"/>
        <v>0</v>
      </c>
      <c r="N28" s="21" t="str">
        <f t="shared" si="5"/>
        <v xml:space="preserve"> </v>
      </c>
      <c r="O28" s="34"/>
      <c r="P28" s="34"/>
      <c r="AD28" s="34"/>
      <c r="AE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 t="s">
        <v>18</v>
      </c>
      <c r="B29" s="77">
        <v>160088.52000000002</v>
      </c>
      <c r="C29" s="77">
        <v>38319.850000000006</v>
      </c>
      <c r="D29" s="77">
        <v>87979.47</v>
      </c>
      <c r="E29" s="78">
        <v>93090.79</v>
      </c>
      <c r="F29" s="19">
        <f t="shared" si="0"/>
        <v>203519.69</v>
      </c>
      <c r="G29" s="81">
        <v>156755.19</v>
      </c>
      <c r="H29" s="19">
        <f t="shared" si="1"/>
        <v>46764.5</v>
      </c>
      <c r="I29" s="21">
        <f t="shared" si="2"/>
        <v>0.29832824036001604</v>
      </c>
      <c r="J29" s="1"/>
      <c r="K29" s="19">
        <f t="shared" si="3"/>
        <v>198408.37000000002</v>
      </c>
      <c r="L29" s="81">
        <v>150971.98000000001</v>
      </c>
      <c r="M29" s="19">
        <f t="shared" si="4"/>
        <v>47436.390000000014</v>
      </c>
      <c r="N29" s="21">
        <f t="shared" si="5"/>
        <v>0.31420658323484929</v>
      </c>
      <c r="O29" s="34"/>
      <c r="P29" s="34"/>
      <c r="AD29" s="34"/>
      <c r="AE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 t="s">
        <v>19</v>
      </c>
      <c r="B30" s="77">
        <v>102291.13</v>
      </c>
      <c r="C30" s="77">
        <v>37425.649999999994</v>
      </c>
      <c r="D30" s="77">
        <v>60478.19</v>
      </c>
      <c r="E30" s="78">
        <v>63991.79</v>
      </c>
      <c r="F30" s="19">
        <f t="shared" si="0"/>
        <v>143230.38</v>
      </c>
      <c r="G30" s="81">
        <v>176882.12</v>
      </c>
      <c r="H30" s="19">
        <f t="shared" si="1"/>
        <v>-33651.739999999991</v>
      </c>
      <c r="I30" s="21">
        <f t="shared" si="2"/>
        <v>-0.19024952889528912</v>
      </c>
      <c r="J30" s="1"/>
      <c r="K30" s="19">
        <f t="shared" si="3"/>
        <v>139716.78</v>
      </c>
      <c r="L30" s="81">
        <v>172725.91</v>
      </c>
      <c r="M30" s="19">
        <f t="shared" si="4"/>
        <v>-33009.130000000005</v>
      </c>
      <c r="N30" s="21">
        <f t="shared" si="5"/>
        <v>-0.19110699720730961</v>
      </c>
      <c r="O30" s="34"/>
      <c r="P30" s="34"/>
      <c r="AD30" s="34"/>
      <c r="AE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 t="s">
        <v>20</v>
      </c>
      <c r="B31" s="77">
        <v>0</v>
      </c>
      <c r="C31" s="77">
        <v>0</v>
      </c>
      <c r="D31" s="77">
        <v>0</v>
      </c>
      <c r="E31" s="78">
        <v>0</v>
      </c>
      <c r="F31" s="19">
        <f t="shared" si="0"/>
        <v>0</v>
      </c>
      <c r="G31" s="81">
        <v>0</v>
      </c>
      <c r="H31" s="19">
        <f t="shared" si="1"/>
        <v>0</v>
      </c>
      <c r="I31" s="21" t="str">
        <f t="shared" si="2"/>
        <v xml:space="preserve"> </v>
      </c>
      <c r="J31" s="1"/>
      <c r="K31" s="19">
        <f t="shared" si="3"/>
        <v>0</v>
      </c>
      <c r="L31" s="81">
        <v>0</v>
      </c>
      <c r="M31" s="19">
        <f t="shared" si="4"/>
        <v>0</v>
      </c>
      <c r="N31" s="21" t="str">
        <f t="shared" si="5"/>
        <v xml:space="preserve"> </v>
      </c>
      <c r="O31" s="34"/>
      <c r="P31" s="34"/>
      <c r="AD31" s="34"/>
      <c r="AE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 t="s">
        <v>21</v>
      </c>
      <c r="B32" s="77">
        <v>1684301.06</v>
      </c>
      <c r="C32" s="77">
        <v>369407.26</v>
      </c>
      <c r="D32" s="77">
        <v>908936.2</v>
      </c>
      <c r="E32" s="78">
        <v>863634.07000000007</v>
      </c>
      <c r="F32" s="19">
        <f t="shared" si="0"/>
        <v>2008406.1900000002</v>
      </c>
      <c r="G32" s="81">
        <v>1881699.5799999998</v>
      </c>
      <c r="H32" s="19">
        <f t="shared" si="1"/>
        <v>126706.61000000034</v>
      </c>
      <c r="I32" s="21">
        <f t="shared" si="2"/>
        <v>6.7336258851692143E-2</v>
      </c>
      <c r="J32" s="1"/>
      <c r="K32" s="19">
        <f t="shared" si="3"/>
        <v>2053708.32</v>
      </c>
      <c r="L32" s="81">
        <v>1822594.8399999999</v>
      </c>
      <c r="M32" s="19">
        <f t="shared" si="4"/>
        <v>231113.48000000021</v>
      </c>
      <c r="N32" s="21">
        <f t="shared" si="5"/>
        <v>0.12680463859976698</v>
      </c>
      <c r="O32" s="34"/>
      <c r="P32" s="34"/>
      <c r="AD32" s="34"/>
      <c r="AE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 t="s">
        <v>22</v>
      </c>
      <c r="B33" s="77">
        <v>599390590.92510068</v>
      </c>
      <c r="C33" s="77">
        <v>145021958.15489936</v>
      </c>
      <c r="D33" s="77">
        <v>310325380.11000001</v>
      </c>
      <c r="E33" s="78">
        <v>328217090.98000002</v>
      </c>
      <c r="F33" s="19">
        <f t="shared" si="0"/>
        <v>762304259.95000005</v>
      </c>
      <c r="G33" s="81">
        <v>694747130.55000007</v>
      </c>
      <c r="H33" s="19">
        <f t="shared" si="1"/>
        <v>67557129.399999976</v>
      </c>
      <c r="I33" s="21">
        <f t="shared" si="2"/>
        <v>9.7239882583635806E-2</v>
      </c>
      <c r="J33" s="1"/>
      <c r="K33" s="19">
        <f t="shared" si="3"/>
        <v>744412549.08000004</v>
      </c>
      <c r="L33" s="81">
        <v>671209391.30000007</v>
      </c>
      <c r="M33" s="19">
        <f t="shared" si="4"/>
        <v>73203157.779999971</v>
      </c>
      <c r="N33" s="21">
        <f t="shared" si="5"/>
        <v>0.10906158157027557</v>
      </c>
      <c r="O33" s="34"/>
      <c r="P33" s="34"/>
      <c r="AD33" s="34"/>
      <c r="AE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 t="s">
        <v>23</v>
      </c>
      <c r="B34" s="77">
        <v>497043.24</v>
      </c>
      <c r="C34" s="77">
        <v>105689.33000000007</v>
      </c>
      <c r="D34" s="77">
        <v>225110.06</v>
      </c>
      <c r="E34" s="78">
        <v>237453.86</v>
      </c>
      <c r="F34" s="19">
        <f t="shared" si="0"/>
        <v>615076.37000000011</v>
      </c>
      <c r="G34" s="81">
        <v>606888.53999999992</v>
      </c>
      <c r="H34" s="19">
        <f t="shared" si="1"/>
        <v>8187.8300000001909</v>
      </c>
      <c r="I34" s="21">
        <f t="shared" si="2"/>
        <v>1.3491488898439652E-2</v>
      </c>
      <c r="J34" s="1"/>
      <c r="K34" s="19">
        <f t="shared" si="3"/>
        <v>602732.57000000007</v>
      </c>
      <c r="L34" s="81">
        <v>590506.21</v>
      </c>
      <c r="M34" s="19">
        <f t="shared" si="4"/>
        <v>12226.360000000102</v>
      </c>
      <c r="N34" s="21">
        <f t="shared" si="5"/>
        <v>2.0704879632002626E-2</v>
      </c>
      <c r="O34" s="34"/>
      <c r="P34" s="34"/>
      <c r="AD34" s="34"/>
      <c r="AE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 t="s">
        <v>24</v>
      </c>
      <c r="B35" s="77">
        <v>72561328.319999993</v>
      </c>
      <c r="C35" s="77">
        <v>18132384.37000002</v>
      </c>
      <c r="D35" s="77">
        <v>37684668.409999996</v>
      </c>
      <c r="E35" s="78">
        <v>39593458.770000003</v>
      </c>
      <c r="F35" s="19">
        <f t="shared" si="0"/>
        <v>92602503.050000012</v>
      </c>
      <c r="G35" s="81">
        <v>84437279.590000004</v>
      </c>
      <c r="H35" s="19">
        <f t="shared" si="1"/>
        <v>8165223.4600000083</v>
      </c>
      <c r="I35" s="21">
        <f t="shared" si="2"/>
        <v>9.670164055080499E-2</v>
      </c>
      <c r="J35" s="1"/>
      <c r="K35" s="19">
        <f t="shared" si="3"/>
        <v>90693712.690000013</v>
      </c>
      <c r="L35" s="81">
        <v>81622967.780000001</v>
      </c>
      <c r="M35" s="19">
        <f t="shared" si="4"/>
        <v>9070744.9100000113</v>
      </c>
      <c r="N35" s="21">
        <f t="shared" si="5"/>
        <v>0.11112981010992606</v>
      </c>
      <c r="O35" s="34"/>
      <c r="P35" s="34"/>
      <c r="AD35" s="34"/>
      <c r="AE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24" t="s">
        <v>149</v>
      </c>
      <c r="B36" s="77">
        <v>8663.33</v>
      </c>
      <c r="C36" s="77">
        <v>3244.51</v>
      </c>
      <c r="D36" s="77">
        <v>0</v>
      </c>
      <c r="E36" s="78">
        <v>0</v>
      </c>
      <c r="F36" s="19">
        <f t="shared" si="0"/>
        <v>11907.84</v>
      </c>
      <c r="G36" s="81">
        <v>177585.71</v>
      </c>
      <c r="H36" s="19">
        <f t="shared" si="1"/>
        <v>-165677.87</v>
      </c>
      <c r="I36" s="21">
        <f t="shared" si="2"/>
        <v>-0.93294595606819941</v>
      </c>
      <c r="J36" s="1"/>
      <c r="K36" s="19">
        <f t="shared" si="3"/>
        <v>11907.84</v>
      </c>
      <c r="L36" s="81">
        <v>177585.71</v>
      </c>
      <c r="M36" s="19">
        <f t="shared" si="4"/>
        <v>-165677.87</v>
      </c>
      <c r="N36" s="21">
        <f t="shared" si="5"/>
        <v>-0.93294595606819941</v>
      </c>
      <c r="O36" s="34"/>
      <c r="P36" s="34"/>
      <c r="AD36" s="34"/>
      <c r="AE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 t="s">
        <v>25</v>
      </c>
      <c r="B37" s="77">
        <v>0</v>
      </c>
      <c r="C37" s="77">
        <v>-1.9063008949160576E-8</v>
      </c>
      <c r="D37" s="77">
        <v>0</v>
      </c>
      <c r="E37" s="78">
        <v>0</v>
      </c>
      <c r="F37" s="19">
        <f t="shared" si="0"/>
        <v>-1.9063008949160576E-8</v>
      </c>
      <c r="G37" s="81">
        <v>4.2913598008453846E-8</v>
      </c>
      <c r="H37" s="19">
        <f t="shared" si="1"/>
        <v>-6.1976606957614422E-8</v>
      </c>
      <c r="I37" s="21">
        <f t="shared" si="2"/>
        <v>-1.4442183791115633</v>
      </c>
      <c r="J37" s="1"/>
      <c r="K37" s="19">
        <f t="shared" si="3"/>
        <v>-1.9063008949160576E-8</v>
      </c>
      <c r="L37" s="81">
        <v>4.2913598008453846E-8</v>
      </c>
      <c r="M37" s="19">
        <f t="shared" si="4"/>
        <v>-6.1976606957614422E-8</v>
      </c>
      <c r="N37" s="21">
        <f t="shared" si="5"/>
        <v>-1.4442183791115633</v>
      </c>
      <c r="O37" s="34"/>
      <c r="P37" s="34"/>
      <c r="AD37" s="34"/>
      <c r="AE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 t="s">
        <v>26</v>
      </c>
      <c r="B38" s="77">
        <v>101098.32999999999</v>
      </c>
      <c r="C38" s="77">
        <v>26467.950000000012</v>
      </c>
      <c r="D38" s="77">
        <v>53273.95</v>
      </c>
      <c r="E38" s="78">
        <v>56369.01</v>
      </c>
      <c r="F38" s="19">
        <f t="shared" si="0"/>
        <v>130661.34</v>
      </c>
      <c r="G38" s="81">
        <v>127888.53</v>
      </c>
      <c r="H38" s="19">
        <f t="shared" si="1"/>
        <v>2772.8099999999977</v>
      </c>
      <c r="I38" s="21">
        <f t="shared" si="2"/>
        <v>2.1681459627380217E-2</v>
      </c>
      <c r="J38" s="1"/>
      <c r="K38" s="19">
        <f t="shared" si="3"/>
        <v>127566.28</v>
      </c>
      <c r="L38" s="81">
        <v>124041.12</v>
      </c>
      <c r="M38" s="19">
        <f t="shared" si="4"/>
        <v>3525.1600000000035</v>
      </c>
      <c r="N38" s="21">
        <f t="shared" si="5"/>
        <v>2.8419285475655309E-2</v>
      </c>
      <c r="O38" s="34"/>
      <c r="P38" s="34"/>
      <c r="AD38" s="34"/>
      <c r="AE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 t="s">
        <v>27</v>
      </c>
      <c r="B39" s="77">
        <v>2109311.3099999996</v>
      </c>
      <c r="C39" s="77">
        <v>519555.95000000019</v>
      </c>
      <c r="D39" s="77">
        <v>1100300.1299999999</v>
      </c>
      <c r="E39" s="78">
        <v>1164989.77</v>
      </c>
      <c r="F39" s="19">
        <f t="shared" si="0"/>
        <v>2693556.9</v>
      </c>
      <c r="G39" s="81">
        <v>2421052.8200000003</v>
      </c>
      <c r="H39" s="19">
        <f t="shared" si="1"/>
        <v>272504.07999999961</v>
      </c>
      <c r="I39" s="21">
        <f t="shared" si="2"/>
        <v>0.11255602428368316</v>
      </c>
      <c r="J39" s="1"/>
      <c r="K39" s="19">
        <f t="shared" si="3"/>
        <v>2628867.2599999998</v>
      </c>
      <c r="L39" s="81">
        <v>2341383.75</v>
      </c>
      <c r="M39" s="19">
        <f t="shared" si="4"/>
        <v>287483.50999999978</v>
      </c>
      <c r="N39" s="21">
        <f t="shared" si="5"/>
        <v>0.12278359324907751</v>
      </c>
      <c r="O39" s="34"/>
      <c r="P39" s="34"/>
      <c r="AD39" s="34"/>
      <c r="AE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 t="s">
        <v>28</v>
      </c>
      <c r="B40" s="77">
        <v>0</v>
      </c>
      <c r="C40" s="77">
        <v>0</v>
      </c>
      <c r="D40" s="77">
        <v>0</v>
      </c>
      <c r="E40" s="78">
        <v>0</v>
      </c>
      <c r="F40" s="19">
        <f t="shared" si="0"/>
        <v>0</v>
      </c>
      <c r="G40" s="81">
        <v>0</v>
      </c>
      <c r="H40" s="19">
        <f t="shared" si="1"/>
        <v>0</v>
      </c>
      <c r="I40" s="21" t="str">
        <f t="shared" si="2"/>
        <v xml:space="preserve"> </v>
      </c>
      <c r="J40" s="1"/>
      <c r="K40" s="19">
        <f t="shared" si="3"/>
        <v>0</v>
      </c>
      <c r="L40" s="81">
        <v>0</v>
      </c>
      <c r="M40" s="19">
        <f t="shared" si="4"/>
        <v>0</v>
      </c>
      <c r="N40" s="21" t="str">
        <f t="shared" si="5"/>
        <v xml:space="preserve"> </v>
      </c>
      <c r="O40" s="34"/>
      <c r="P40" s="34"/>
      <c r="AD40" s="34"/>
      <c r="AE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 t="s">
        <v>29</v>
      </c>
      <c r="B41" s="77">
        <v>127254.59</v>
      </c>
      <c r="C41" s="77">
        <v>30415.270000000019</v>
      </c>
      <c r="D41" s="77">
        <v>65402.55</v>
      </c>
      <c r="E41" s="78">
        <v>73797.01999999999</v>
      </c>
      <c r="F41" s="19">
        <f t="shared" si="0"/>
        <v>166064.33000000002</v>
      </c>
      <c r="G41" s="81">
        <v>130939.25000000003</v>
      </c>
      <c r="H41" s="19">
        <f t="shared" si="1"/>
        <v>35125.079999999987</v>
      </c>
      <c r="I41" s="21">
        <f t="shared" si="2"/>
        <v>0.26825478227498611</v>
      </c>
      <c r="J41" s="1"/>
      <c r="K41" s="19">
        <f t="shared" si="3"/>
        <v>157669.86000000002</v>
      </c>
      <c r="L41" s="81">
        <v>126429.88000000002</v>
      </c>
      <c r="M41" s="19">
        <f t="shared" si="4"/>
        <v>31239.979999999996</v>
      </c>
      <c r="N41" s="21">
        <f t="shared" si="5"/>
        <v>0.24709332951988872</v>
      </c>
      <c r="O41" s="34"/>
      <c r="P41" s="34"/>
      <c r="AD41" s="34"/>
      <c r="AE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 t="s">
        <v>30</v>
      </c>
      <c r="B42" s="77">
        <v>0</v>
      </c>
      <c r="C42" s="77">
        <v>0</v>
      </c>
      <c r="D42" s="77">
        <v>0</v>
      </c>
      <c r="E42" s="78">
        <v>0</v>
      </c>
      <c r="F42" s="19">
        <f t="shared" si="0"/>
        <v>0</v>
      </c>
      <c r="G42" s="81">
        <v>0</v>
      </c>
      <c r="H42" s="19">
        <f t="shared" si="1"/>
        <v>0</v>
      </c>
      <c r="I42" s="21" t="str">
        <f t="shared" si="2"/>
        <v xml:space="preserve"> </v>
      </c>
      <c r="J42" s="1"/>
      <c r="K42" s="19">
        <f t="shared" si="3"/>
        <v>0</v>
      </c>
      <c r="L42" s="81">
        <v>0</v>
      </c>
      <c r="M42" s="19">
        <f t="shared" si="4"/>
        <v>0</v>
      </c>
      <c r="N42" s="21" t="str">
        <f t="shared" si="5"/>
        <v xml:space="preserve"> </v>
      </c>
      <c r="O42" s="34"/>
      <c r="P42" s="34"/>
      <c r="AD42" s="34"/>
      <c r="AE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 t="s">
        <v>31</v>
      </c>
      <c r="B43" s="77">
        <v>325628.03999999998</v>
      </c>
      <c r="C43" s="77">
        <v>72930.979999999981</v>
      </c>
      <c r="D43" s="77">
        <v>162321.93</v>
      </c>
      <c r="E43" s="78">
        <v>174351.18000000002</v>
      </c>
      <c r="F43" s="19">
        <f t="shared" si="0"/>
        <v>410588.27</v>
      </c>
      <c r="G43" s="81">
        <v>364269.23000000004</v>
      </c>
      <c r="H43" s="19">
        <f t="shared" si="1"/>
        <v>46319.039999999979</v>
      </c>
      <c r="I43" s="21">
        <f t="shared" si="2"/>
        <v>0.12715605981872247</v>
      </c>
      <c r="J43" s="1"/>
      <c r="K43" s="19">
        <f t="shared" si="3"/>
        <v>398559.01999999996</v>
      </c>
      <c r="L43" s="81">
        <v>351305.42000000004</v>
      </c>
      <c r="M43" s="19">
        <f t="shared" si="4"/>
        <v>47253.599999999919</v>
      </c>
      <c r="N43" s="21">
        <f t="shared" si="5"/>
        <v>0.13450859938340809</v>
      </c>
      <c r="O43" s="34"/>
      <c r="P43" s="34"/>
      <c r="AD43" s="34"/>
      <c r="AE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 t="s">
        <v>32</v>
      </c>
      <c r="B44" s="77">
        <v>331541.87</v>
      </c>
      <c r="C44" s="77">
        <v>73346.77999999997</v>
      </c>
      <c r="D44" s="77">
        <v>174256.91</v>
      </c>
      <c r="E44" s="78">
        <v>184482.65000000002</v>
      </c>
      <c r="F44" s="19">
        <f t="shared" ref="F44:F60" si="6">B44+C44-D44+E44</f>
        <v>415114.39</v>
      </c>
      <c r="G44" s="81">
        <v>388472.68000000005</v>
      </c>
      <c r="H44" s="19">
        <f t="shared" ref="H44:H60" si="7">F44-G44</f>
        <v>26641.709999999963</v>
      </c>
      <c r="I44" s="21">
        <f t="shared" ref="I44:I75" si="8">IF(ISERR(+F44/G44-1)," ",+F44/G44-1)</f>
        <v>6.8580652827375133E-2</v>
      </c>
      <c r="J44" s="1"/>
      <c r="K44" s="19">
        <f t="shared" ref="K44:K60" si="9">B44+C44</f>
        <v>404888.64999999997</v>
      </c>
      <c r="L44" s="81">
        <v>376132.08</v>
      </c>
      <c r="M44" s="19">
        <f t="shared" ref="M44:M60" si="10">K44-L44</f>
        <v>28756.569999999949</v>
      </c>
      <c r="N44" s="21">
        <f t="shared" ref="N44:N75" si="11">IF(ISERR(+K44/L44-1)," ",+K44/L44-1)</f>
        <v>7.6453383077561332E-2</v>
      </c>
      <c r="O44" s="34"/>
      <c r="P44" s="34"/>
      <c r="AD44" s="34"/>
      <c r="AE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 t="s">
        <v>33</v>
      </c>
      <c r="B45" s="77">
        <v>0</v>
      </c>
      <c r="C45" s="77">
        <v>0</v>
      </c>
      <c r="D45" s="77">
        <v>0</v>
      </c>
      <c r="E45" s="78">
        <v>0</v>
      </c>
      <c r="F45" s="19">
        <f t="shared" si="6"/>
        <v>0</v>
      </c>
      <c r="G45" s="81">
        <v>0</v>
      </c>
      <c r="H45" s="19">
        <f t="shared" si="7"/>
        <v>0</v>
      </c>
      <c r="I45" s="21" t="str">
        <f t="shared" si="8"/>
        <v xml:space="preserve"> </v>
      </c>
      <c r="J45" s="1"/>
      <c r="K45" s="19">
        <f t="shared" si="9"/>
        <v>0</v>
      </c>
      <c r="L45" s="81">
        <v>0</v>
      </c>
      <c r="M45" s="19">
        <f t="shared" si="10"/>
        <v>0</v>
      </c>
      <c r="N45" s="21" t="str">
        <f t="shared" si="11"/>
        <v xml:space="preserve"> </v>
      </c>
      <c r="O45" s="34"/>
      <c r="P45" s="34"/>
      <c r="AD45" s="34"/>
      <c r="AE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 t="s">
        <v>34</v>
      </c>
      <c r="B46" s="77">
        <v>1067037.25</v>
      </c>
      <c r="C46" s="77">
        <v>241307.12999999989</v>
      </c>
      <c r="D46" s="77">
        <v>516117.12</v>
      </c>
      <c r="E46" s="78">
        <v>549635.61</v>
      </c>
      <c r="F46" s="19">
        <f t="shared" si="6"/>
        <v>1341862.8699999999</v>
      </c>
      <c r="G46" s="81">
        <v>1257157.9600000002</v>
      </c>
      <c r="H46" s="19">
        <f t="shared" si="7"/>
        <v>84704.909999999683</v>
      </c>
      <c r="I46" s="21">
        <f t="shared" si="8"/>
        <v>6.7378096225870987E-2</v>
      </c>
      <c r="J46" s="1"/>
      <c r="K46" s="19">
        <f t="shared" si="9"/>
        <v>1308344.3799999999</v>
      </c>
      <c r="L46" s="81">
        <v>1218216.3</v>
      </c>
      <c r="M46" s="19">
        <f t="shared" si="10"/>
        <v>90128.079999999842</v>
      </c>
      <c r="N46" s="21">
        <f t="shared" si="11"/>
        <v>7.3983643134638566E-2</v>
      </c>
      <c r="O46" s="34"/>
      <c r="P46" s="34"/>
      <c r="AD46" s="34"/>
      <c r="AE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 t="s">
        <v>35</v>
      </c>
      <c r="B47" s="77">
        <v>0</v>
      </c>
      <c r="C47" s="77">
        <v>0</v>
      </c>
      <c r="D47" s="77">
        <v>0</v>
      </c>
      <c r="E47" s="78">
        <v>0</v>
      </c>
      <c r="F47" s="19">
        <f t="shared" si="6"/>
        <v>0</v>
      </c>
      <c r="G47" s="81">
        <v>0</v>
      </c>
      <c r="H47" s="19">
        <f t="shared" si="7"/>
        <v>0</v>
      </c>
      <c r="I47" s="21" t="str">
        <f t="shared" si="8"/>
        <v xml:space="preserve"> </v>
      </c>
      <c r="J47" s="1"/>
      <c r="K47" s="19">
        <f t="shared" si="9"/>
        <v>0</v>
      </c>
      <c r="L47" s="81">
        <v>0</v>
      </c>
      <c r="M47" s="19">
        <f t="shared" si="10"/>
        <v>0</v>
      </c>
      <c r="N47" s="21" t="str">
        <f t="shared" si="11"/>
        <v xml:space="preserve"> </v>
      </c>
      <c r="O47" s="34"/>
      <c r="P47" s="34"/>
      <c r="AD47" s="34"/>
      <c r="AE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 t="s">
        <v>36</v>
      </c>
      <c r="B48" s="77">
        <v>37423.479999999996</v>
      </c>
      <c r="C48" s="77">
        <v>7655.7600000000093</v>
      </c>
      <c r="D48" s="77">
        <v>19544.73</v>
      </c>
      <c r="E48" s="78">
        <v>20680.21</v>
      </c>
      <c r="F48" s="19">
        <f t="shared" si="6"/>
        <v>46214.720000000001</v>
      </c>
      <c r="G48" s="81">
        <v>41264.46</v>
      </c>
      <c r="H48" s="19">
        <f t="shared" si="7"/>
        <v>4950.260000000002</v>
      </c>
      <c r="I48" s="21">
        <f t="shared" si="8"/>
        <v>0.11996425010771983</v>
      </c>
      <c r="J48" s="1"/>
      <c r="K48" s="19">
        <f t="shared" si="9"/>
        <v>45079.240000000005</v>
      </c>
      <c r="L48" s="81">
        <v>39939.39</v>
      </c>
      <c r="M48" s="19">
        <f t="shared" si="10"/>
        <v>5139.8500000000058</v>
      </c>
      <c r="N48" s="21">
        <f t="shared" si="11"/>
        <v>0.12869124941567733</v>
      </c>
      <c r="O48" s="34"/>
      <c r="P48" s="34"/>
      <c r="AD48" s="34"/>
      <c r="AE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 t="s">
        <v>37</v>
      </c>
      <c r="B49" s="77">
        <v>0</v>
      </c>
      <c r="C49" s="77">
        <v>0</v>
      </c>
      <c r="D49" s="77">
        <v>0</v>
      </c>
      <c r="E49" s="78">
        <v>0</v>
      </c>
      <c r="F49" s="19">
        <f t="shared" si="6"/>
        <v>0</v>
      </c>
      <c r="G49" s="81">
        <v>0</v>
      </c>
      <c r="H49" s="19">
        <f t="shared" si="7"/>
        <v>0</v>
      </c>
      <c r="I49" s="21" t="str">
        <f t="shared" si="8"/>
        <v xml:space="preserve"> </v>
      </c>
      <c r="J49" s="1"/>
      <c r="K49" s="19">
        <f t="shared" si="9"/>
        <v>0</v>
      </c>
      <c r="L49" s="81">
        <v>0</v>
      </c>
      <c r="M49" s="19">
        <f t="shared" si="10"/>
        <v>0</v>
      </c>
      <c r="N49" s="21" t="str">
        <f t="shared" si="11"/>
        <v xml:space="preserve"> </v>
      </c>
      <c r="O49" s="34"/>
      <c r="P49" s="34"/>
      <c r="AD49" s="34"/>
      <c r="AE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 t="s">
        <v>38</v>
      </c>
      <c r="B50" s="77">
        <v>532027.32999999996</v>
      </c>
      <c r="C50" s="77">
        <v>119020.29000000015</v>
      </c>
      <c r="D50" s="77">
        <v>285807.32</v>
      </c>
      <c r="E50" s="78">
        <v>303254.78999999998</v>
      </c>
      <c r="F50" s="19">
        <f t="shared" si="6"/>
        <v>668495.09000000008</v>
      </c>
      <c r="G50" s="81">
        <v>640973.31999999983</v>
      </c>
      <c r="H50" s="19">
        <f t="shared" si="7"/>
        <v>27521.770000000251</v>
      </c>
      <c r="I50" s="21">
        <f t="shared" si="8"/>
        <v>4.2937465790308105E-2</v>
      </c>
      <c r="J50" s="1"/>
      <c r="K50" s="19">
        <f t="shared" si="9"/>
        <v>651047.62000000011</v>
      </c>
      <c r="L50" s="81">
        <v>619088.44999999984</v>
      </c>
      <c r="M50" s="19">
        <f t="shared" si="10"/>
        <v>31959.170000000275</v>
      </c>
      <c r="N50" s="21">
        <f t="shared" si="11"/>
        <v>5.1622946608033571E-2</v>
      </c>
      <c r="O50" s="34"/>
      <c r="P50" s="34"/>
      <c r="AD50" s="34"/>
      <c r="AE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 t="s">
        <v>39</v>
      </c>
      <c r="B51" s="77">
        <v>0</v>
      </c>
      <c r="C51" s="77">
        <v>0</v>
      </c>
      <c r="D51" s="77">
        <v>0</v>
      </c>
      <c r="E51" s="78">
        <v>0</v>
      </c>
      <c r="F51" s="19">
        <f t="shared" si="6"/>
        <v>0</v>
      </c>
      <c r="G51" s="81">
        <v>0</v>
      </c>
      <c r="H51" s="19">
        <f t="shared" si="7"/>
        <v>0</v>
      </c>
      <c r="I51" s="21" t="str">
        <f t="shared" si="8"/>
        <v xml:space="preserve"> </v>
      </c>
      <c r="J51" s="1"/>
      <c r="K51" s="19">
        <f t="shared" si="9"/>
        <v>0</v>
      </c>
      <c r="L51" s="81">
        <v>0</v>
      </c>
      <c r="M51" s="19">
        <f t="shared" si="10"/>
        <v>0</v>
      </c>
      <c r="N51" s="21" t="str">
        <f t="shared" si="11"/>
        <v xml:space="preserve"> </v>
      </c>
      <c r="O51" s="34"/>
      <c r="P51" s="34"/>
      <c r="AD51" s="34"/>
      <c r="AE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 t="s">
        <v>40</v>
      </c>
      <c r="B52" s="77">
        <v>45979.94</v>
      </c>
      <c r="C52" s="77">
        <v>12213.43</v>
      </c>
      <c r="D52" s="77">
        <v>23054</v>
      </c>
      <c r="E52" s="78">
        <v>24372.14</v>
      </c>
      <c r="F52" s="19">
        <f t="shared" si="6"/>
        <v>59511.51</v>
      </c>
      <c r="G52" s="81">
        <v>53522.010000000009</v>
      </c>
      <c r="H52" s="19">
        <f t="shared" si="7"/>
        <v>5989.4999999999927</v>
      </c>
      <c r="I52" s="21">
        <f t="shared" si="8"/>
        <v>0.11190723218354459</v>
      </c>
      <c r="J52" s="1"/>
      <c r="K52" s="19">
        <f t="shared" si="9"/>
        <v>58193.37</v>
      </c>
      <c r="L52" s="81">
        <v>50875.350000000006</v>
      </c>
      <c r="M52" s="19">
        <f t="shared" si="10"/>
        <v>7318.0199999999968</v>
      </c>
      <c r="N52" s="21">
        <f t="shared" si="11"/>
        <v>0.14384215538566303</v>
      </c>
      <c r="O52" s="34"/>
      <c r="P52" s="34"/>
      <c r="AD52" s="34"/>
      <c r="AE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 t="s">
        <v>41</v>
      </c>
      <c r="B53" s="77">
        <v>746539.23</v>
      </c>
      <c r="C53" s="77">
        <v>183063.88000000012</v>
      </c>
      <c r="D53" s="77">
        <v>403186.83</v>
      </c>
      <c r="E53" s="78">
        <v>426771.53</v>
      </c>
      <c r="F53" s="19">
        <f t="shared" si="6"/>
        <v>953187.81</v>
      </c>
      <c r="G53" s="81">
        <v>948492.2</v>
      </c>
      <c r="H53" s="19">
        <f t="shared" si="7"/>
        <v>4695.6100000001024</v>
      </c>
      <c r="I53" s="21">
        <f t="shared" si="8"/>
        <v>4.9506047598495417E-3</v>
      </c>
      <c r="J53" s="1"/>
      <c r="K53" s="19">
        <f t="shared" si="9"/>
        <v>929603.1100000001</v>
      </c>
      <c r="L53" s="81">
        <v>921402.52999999991</v>
      </c>
      <c r="M53" s="19">
        <f t="shared" si="10"/>
        <v>8200.5800000001909</v>
      </c>
      <c r="N53" s="21">
        <f t="shared" si="11"/>
        <v>8.9001057984940957E-3</v>
      </c>
      <c r="O53" s="34"/>
      <c r="P53" s="34"/>
      <c r="AD53" s="34"/>
      <c r="AE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 t="s">
        <v>42</v>
      </c>
      <c r="B54" s="77">
        <v>0</v>
      </c>
      <c r="C54" s="77">
        <v>0</v>
      </c>
      <c r="D54" s="77">
        <v>0</v>
      </c>
      <c r="E54" s="78">
        <v>0</v>
      </c>
      <c r="F54" s="19">
        <f t="shared" si="6"/>
        <v>0</v>
      </c>
      <c r="G54" s="81">
        <v>0</v>
      </c>
      <c r="H54" s="19">
        <f t="shared" si="7"/>
        <v>0</v>
      </c>
      <c r="I54" s="21" t="str">
        <f t="shared" si="8"/>
        <v xml:space="preserve"> </v>
      </c>
      <c r="J54" s="1"/>
      <c r="K54" s="19">
        <f t="shared" si="9"/>
        <v>0</v>
      </c>
      <c r="L54" s="81">
        <v>0</v>
      </c>
      <c r="M54" s="19">
        <f t="shared" si="10"/>
        <v>0</v>
      </c>
      <c r="N54" s="21" t="str">
        <f t="shared" si="11"/>
        <v xml:space="preserve"> </v>
      </c>
      <c r="O54" s="34"/>
      <c r="P54" s="34"/>
      <c r="AD54" s="34"/>
      <c r="AE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 t="s">
        <v>43</v>
      </c>
      <c r="B55" s="77">
        <v>0</v>
      </c>
      <c r="C55" s="77">
        <v>30.06</v>
      </c>
      <c r="D55" s="77">
        <v>0</v>
      </c>
      <c r="E55" s="78">
        <v>0</v>
      </c>
      <c r="F55" s="19">
        <f t="shared" si="6"/>
        <v>30.06</v>
      </c>
      <c r="G55" s="81">
        <v>11.3</v>
      </c>
      <c r="H55" s="19">
        <f t="shared" si="7"/>
        <v>18.759999999999998</v>
      </c>
      <c r="I55" s="21">
        <f t="shared" si="8"/>
        <v>1.660176991150442</v>
      </c>
      <c r="J55" s="1"/>
      <c r="K55" s="19">
        <f t="shared" si="9"/>
        <v>30.06</v>
      </c>
      <c r="L55" s="81">
        <v>11.3</v>
      </c>
      <c r="M55" s="19">
        <f t="shared" si="10"/>
        <v>18.759999999999998</v>
      </c>
      <c r="N55" s="21">
        <f t="shared" si="11"/>
        <v>1.660176991150442</v>
      </c>
      <c r="O55" s="34"/>
      <c r="P55" s="34"/>
      <c r="AD55" s="34"/>
      <c r="AE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 t="s">
        <v>44</v>
      </c>
      <c r="B56" s="77">
        <v>0</v>
      </c>
      <c r="C56" s="77">
        <v>0</v>
      </c>
      <c r="D56" s="77">
        <v>0</v>
      </c>
      <c r="E56" s="78">
        <v>0</v>
      </c>
      <c r="F56" s="19">
        <f t="shared" si="6"/>
        <v>0</v>
      </c>
      <c r="G56" s="81">
        <v>0</v>
      </c>
      <c r="H56" s="19">
        <f t="shared" si="7"/>
        <v>0</v>
      </c>
      <c r="I56" s="21" t="str">
        <f t="shared" si="8"/>
        <v xml:space="preserve"> </v>
      </c>
      <c r="J56" s="1"/>
      <c r="K56" s="19">
        <f t="shared" si="9"/>
        <v>0</v>
      </c>
      <c r="L56" s="81">
        <v>0</v>
      </c>
      <c r="M56" s="19">
        <f t="shared" si="10"/>
        <v>0</v>
      </c>
      <c r="N56" s="21" t="str">
        <f t="shared" si="11"/>
        <v xml:space="preserve"> </v>
      </c>
      <c r="O56" s="34"/>
      <c r="P56" s="34"/>
      <c r="AD56" s="34"/>
      <c r="AE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 t="s">
        <v>45</v>
      </c>
      <c r="B57" s="77">
        <v>730505.58000000007</v>
      </c>
      <c r="C57" s="77">
        <v>189881.28000000003</v>
      </c>
      <c r="D57" s="77">
        <v>388202.81</v>
      </c>
      <c r="E57" s="78">
        <v>412239.71</v>
      </c>
      <c r="F57" s="19">
        <f t="shared" si="6"/>
        <v>944423.76</v>
      </c>
      <c r="G57" s="81">
        <v>847464.29999999993</v>
      </c>
      <c r="H57" s="19">
        <f t="shared" si="7"/>
        <v>96959.460000000079</v>
      </c>
      <c r="I57" s="21">
        <f t="shared" si="8"/>
        <v>0.1144112619257236</v>
      </c>
      <c r="J57" s="1"/>
      <c r="K57" s="19">
        <f t="shared" si="9"/>
        <v>920386.8600000001</v>
      </c>
      <c r="L57" s="81">
        <v>818074.96</v>
      </c>
      <c r="M57" s="19">
        <f t="shared" si="10"/>
        <v>102311.90000000014</v>
      </c>
      <c r="N57" s="21">
        <f t="shared" si="11"/>
        <v>0.12506421171966942</v>
      </c>
      <c r="O57" s="34"/>
      <c r="P57" s="34"/>
      <c r="AD57" s="34"/>
      <c r="AE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 t="s">
        <v>46</v>
      </c>
      <c r="B58" s="77">
        <v>4071448.0900000003</v>
      </c>
      <c r="C58" s="77">
        <v>1012597.94</v>
      </c>
      <c r="D58" s="77">
        <v>2178686.29</v>
      </c>
      <c r="E58" s="78">
        <v>2233607.84</v>
      </c>
      <c r="F58" s="19">
        <f t="shared" si="6"/>
        <v>5138967.58</v>
      </c>
      <c r="G58" s="81">
        <v>4711654.67</v>
      </c>
      <c r="H58" s="19">
        <f t="shared" si="7"/>
        <v>427312.91000000015</v>
      </c>
      <c r="I58" s="21">
        <f t="shared" si="8"/>
        <v>9.0692748074425511E-2</v>
      </c>
      <c r="J58" s="1"/>
      <c r="K58" s="19">
        <f t="shared" si="9"/>
        <v>5084046.03</v>
      </c>
      <c r="L58" s="81">
        <v>4549018.45</v>
      </c>
      <c r="M58" s="19">
        <f t="shared" si="10"/>
        <v>535027.58000000007</v>
      </c>
      <c r="N58" s="21">
        <f t="shared" si="11"/>
        <v>0.11761385140128411</v>
      </c>
      <c r="O58" s="34"/>
      <c r="P58" s="34"/>
      <c r="AD58" s="34"/>
      <c r="AE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 t="s">
        <v>47</v>
      </c>
      <c r="B59" s="77">
        <v>4968900.9000000004</v>
      </c>
      <c r="C59" s="77">
        <v>1121449.0399999991</v>
      </c>
      <c r="D59" s="77">
        <v>2551191.83</v>
      </c>
      <c r="E59" s="78">
        <v>2713874.12</v>
      </c>
      <c r="F59" s="19">
        <f t="shared" si="6"/>
        <v>6253032.2299999995</v>
      </c>
      <c r="G59" s="81">
        <v>5802348.2800000003</v>
      </c>
      <c r="H59" s="19">
        <f t="shared" si="7"/>
        <v>450683.94999999925</v>
      </c>
      <c r="I59" s="21">
        <f t="shared" si="8"/>
        <v>7.7672681516456565E-2</v>
      </c>
      <c r="J59" s="1"/>
      <c r="K59" s="19">
        <f t="shared" si="9"/>
        <v>6090349.9399999995</v>
      </c>
      <c r="L59" s="81">
        <v>5608505.0499999998</v>
      </c>
      <c r="M59" s="19">
        <f t="shared" si="10"/>
        <v>481844.88999999966</v>
      </c>
      <c r="N59" s="21">
        <f t="shared" si="11"/>
        <v>8.5913248843379364E-2</v>
      </c>
      <c r="O59" s="34"/>
      <c r="P59" s="34"/>
      <c r="AD59" s="34"/>
      <c r="AE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 t="s">
        <v>48</v>
      </c>
      <c r="B60" s="77">
        <v>2484447.69</v>
      </c>
      <c r="C60" s="77">
        <v>562199.54</v>
      </c>
      <c r="D60" s="77">
        <v>1275595.98</v>
      </c>
      <c r="E60" s="78">
        <v>1356937.12</v>
      </c>
      <c r="F60" s="19">
        <f t="shared" si="6"/>
        <v>3127988.37</v>
      </c>
      <c r="G60" s="81">
        <v>2899664.7700000005</v>
      </c>
      <c r="H60" s="19">
        <f t="shared" si="7"/>
        <v>228323.59999999963</v>
      </c>
      <c r="I60" s="21">
        <f t="shared" si="8"/>
        <v>7.8741378093854397E-2</v>
      </c>
      <c r="J60" s="1"/>
      <c r="K60" s="19">
        <f t="shared" si="9"/>
        <v>3046647.23</v>
      </c>
      <c r="L60" s="81">
        <v>2802742.6100000003</v>
      </c>
      <c r="M60" s="19">
        <f t="shared" si="10"/>
        <v>243904.61999999965</v>
      </c>
      <c r="N60" s="21">
        <f t="shared" si="11"/>
        <v>8.7023552976204233E-2</v>
      </c>
      <c r="O60" s="34"/>
      <c r="P60" s="34"/>
      <c r="AD60" s="34"/>
      <c r="AE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>
      <c r="A61" s="6" t="s">
        <v>49</v>
      </c>
      <c r="B61" s="77" t="s">
        <v>128</v>
      </c>
      <c r="C61" s="77" t="s">
        <v>123</v>
      </c>
      <c r="D61" s="77" t="s">
        <v>123</v>
      </c>
      <c r="E61" s="78" t="s">
        <v>123</v>
      </c>
      <c r="F61" s="19"/>
      <c r="G61" s="81"/>
      <c r="H61" s="19" t="s">
        <v>123</v>
      </c>
      <c r="I61" s="21" t="str">
        <f t="shared" si="8"/>
        <v xml:space="preserve"> </v>
      </c>
      <c r="J61" s="1"/>
      <c r="K61" s="19" t="s">
        <v>128</v>
      </c>
      <c r="L61" s="81" t="s">
        <v>128</v>
      </c>
      <c r="M61" s="19"/>
      <c r="N61" s="21" t="str">
        <f t="shared" si="11"/>
        <v xml:space="preserve"> </v>
      </c>
      <c r="O61" s="34"/>
      <c r="P61" s="34"/>
      <c r="AD61" s="34"/>
      <c r="AE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 t="s">
        <v>50</v>
      </c>
      <c r="B62" s="77">
        <v>19539199.16</v>
      </c>
      <c r="C62" s="77">
        <v>4803174.2700000033</v>
      </c>
      <c r="D62" s="77">
        <v>10500386.380000001</v>
      </c>
      <c r="E62" s="78">
        <v>10962071.870000001</v>
      </c>
      <c r="F62" s="19">
        <f t="shared" ref="F62:F93" si="12">B62+C62-D62+E62</f>
        <v>24804058.920000002</v>
      </c>
      <c r="G62" s="81">
        <v>23631587.089999996</v>
      </c>
      <c r="H62" s="19">
        <f t="shared" ref="H62:H93" si="13">F62-G62</f>
        <v>1172471.8300000057</v>
      </c>
      <c r="I62" s="21">
        <f t="shared" si="8"/>
        <v>4.9614603773106447E-2</v>
      </c>
      <c r="J62" s="1"/>
      <c r="K62" s="19">
        <f t="shared" ref="K62:K93" si="14">B62+C62</f>
        <v>24342373.430000003</v>
      </c>
      <c r="L62" s="81">
        <v>22833877.549999997</v>
      </c>
      <c r="M62" s="19">
        <f t="shared" ref="M62:M93" si="15">K62-L62</f>
        <v>1508495.8800000064</v>
      </c>
      <c r="N62" s="21">
        <f t="shared" si="11"/>
        <v>6.6063938404539835E-2</v>
      </c>
      <c r="O62" s="34"/>
      <c r="P62" s="34"/>
      <c r="AD62" s="34"/>
      <c r="AE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 t="s">
        <v>51</v>
      </c>
      <c r="B63" s="77">
        <v>1404539.44</v>
      </c>
      <c r="C63" s="77">
        <v>360977.04000000004</v>
      </c>
      <c r="D63" s="77">
        <v>729296.63</v>
      </c>
      <c r="E63" s="78">
        <v>771714.63</v>
      </c>
      <c r="F63" s="19">
        <f t="shared" si="12"/>
        <v>1807934.48</v>
      </c>
      <c r="G63" s="81">
        <v>1682271.6900000004</v>
      </c>
      <c r="H63" s="19">
        <f t="shared" si="13"/>
        <v>125662.78999999957</v>
      </c>
      <c r="I63" s="21">
        <f t="shared" si="8"/>
        <v>7.4698273023901196E-2</v>
      </c>
      <c r="J63" s="1"/>
      <c r="K63" s="19">
        <f t="shared" si="14"/>
        <v>1765516.48</v>
      </c>
      <c r="L63" s="81">
        <v>1633328.4200000004</v>
      </c>
      <c r="M63" s="19">
        <f t="shared" si="15"/>
        <v>132188.05999999959</v>
      </c>
      <c r="N63" s="21">
        <f t="shared" si="11"/>
        <v>8.0931708761915466E-2</v>
      </c>
      <c r="O63" s="34"/>
      <c r="P63" s="34"/>
      <c r="AD63" s="34"/>
      <c r="AE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 t="s">
        <v>52</v>
      </c>
      <c r="B64" s="77">
        <v>10190505.970000001</v>
      </c>
      <c r="C64" s="77">
        <v>2253221.2699999977</v>
      </c>
      <c r="D64" s="77">
        <v>5351657.7699999996</v>
      </c>
      <c r="E64" s="78">
        <v>5565088.75</v>
      </c>
      <c r="F64" s="19">
        <f t="shared" si="12"/>
        <v>12657158.219999999</v>
      </c>
      <c r="G64" s="81">
        <v>11132103.449999999</v>
      </c>
      <c r="H64" s="19">
        <f t="shared" si="13"/>
        <v>1525054.7699999996</v>
      </c>
      <c r="I64" s="21">
        <f t="shared" si="8"/>
        <v>0.13699610112768035</v>
      </c>
      <c r="J64" s="1"/>
      <c r="K64" s="19">
        <f t="shared" si="14"/>
        <v>12443727.239999998</v>
      </c>
      <c r="L64" s="81">
        <v>10746777.669999998</v>
      </c>
      <c r="M64" s="19">
        <f t="shared" si="15"/>
        <v>1696949.5700000003</v>
      </c>
      <c r="N64" s="21">
        <f t="shared" si="11"/>
        <v>0.15790310566646348</v>
      </c>
      <c r="O64" s="34"/>
      <c r="P64" s="34"/>
      <c r="AD64" s="34"/>
      <c r="AE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 t="s">
        <v>53</v>
      </c>
      <c r="B65" s="77">
        <v>2714587.9299999997</v>
      </c>
      <c r="C65" s="77">
        <v>640530.37000000011</v>
      </c>
      <c r="D65" s="77">
        <v>1405905.47</v>
      </c>
      <c r="E65" s="78">
        <v>1495842.03</v>
      </c>
      <c r="F65" s="19">
        <f t="shared" si="12"/>
        <v>3445054.86</v>
      </c>
      <c r="G65" s="81">
        <v>3174387.3000000003</v>
      </c>
      <c r="H65" s="19">
        <f t="shared" si="13"/>
        <v>270667.55999999959</v>
      </c>
      <c r="I65" s="21">
        <f t="shared" si="8"/>
        <v>8.5266079536041373E-2</v>
      </c>
      <c r="J65" s="1"/>
      <c r="K65" s="19">
        <f t="shared" si="14"/>
        <v>3355118.3</v>
      </c>
      <c r="L65" s="81">
        <v>3075774.2600000002</v>
      </c>
      <c r="M65" s="19">
        <f t="shared" si="15"/>
        <v>279344.03999999957</v>
      </c>
      <c r="N65" s="21">
        <f t="shared" si="11"/>
        <v>9.082072232440086E-2</v>
      </c>
      <c r="O65" s="34"/>
      <c r="P65" s="34"/>
      <c r="AD65" s="34"/>
      <c r="AE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 t="s">
        <v>54</v>
      </c>
      <c r="B66" s="77">
        <v>2849674.29</v>
      </c>
      <c r="C66" s="77">
        <v>587917.23</v>
      </c>
      <c r="D66" s="77">
        <v>1353506.97</v>
      </c>
      <c r="E66" s="78">
        <v>1442167.5699999998</v>
      </c>
      <c r="F66" s="19">
        <f t="shared" si="12"/>
        <v>3526252.12</v>
      </c>
      <c r="G66" s="81">
        <v>2958663.96</v>
      </c>
      <c r="H66" s="19">
        <f t="shared" si="13"/>
        <v>567588.16000000015</v>
      </c>
      <c r="I66" s="21">
        <f t="shared" si="8"/>
        <v>0.19183934629737398</v>
      </c>
      <c r="J66" s="1"/>
      <c r="K66" s="19">
        <f t="shared" si="14"/>
        <v>3437591.52</v>
      </c>
      <c r="L66" s="81">
        <v>2861113.6799999997</v>
      </c>
      <c r="M66" s="19">
        <f t="shared" si="15"/>
        <v>576477.84000000032</v>
      </c>
      <c r="N66" s="21">
        <f t="shared" si="11"/>
        <v>0.20148721948021309</v>
      </c>
      <c r="O66" s="34"/>
      <c r="P66" s="34"/>
      <c r="AD66" s="34"/>
      <c r="AE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 t="s">
        <v>55</v>
      </c>
      <c r="B67" s="77">
        <v>4416644.93</v>
      </c>
      <c r="C67" s="77">
        <v>1048036.5</v>
      </c>
      <c r="D67" s="77">
        <v>2254888.85</v>
      </c>
      <c r="E67" s="78">
        <v>2400023.5300000003</v>
      </c>
      <c r="F67" s="19">
        <f t="shared" si="12"/>
        <v>5609816.1099999994</v>
      </c>
      <c r="G67" s="81">
        <v>5210445.9700000007</v>
      </c>
      <c r="H67" s="19">
        <f t="shared" si="13"/>
        <v>399370.13999999873</v>
      </c>
      <c r="I67" s="21">
        <f t="shared" si="8"/>
        <v>7.6647976449508937E-2</v>
      </c>
      <c r="J67" s="1"/>
      <c r="K67" s="19">
        <f t="shared" si="14"/>
        <v>5464681.4299999997</v>
      </c>
      <c r="L67" s="81">
        <v>5034491.1400000006</v>
      </c>
      <c r="M67" s="19">
        <f t="shared" si="15"/>
        <v>430190.28999999911</v>
      </c>
      <c r="N67" s="21">
        <f t="shared" si="11"/>
        <v>8.5448613978492238E-2</v>
      </c>
      <c r="O67" s="34"/>
      <c r="P67" s="34"/>
      <c r="AD67" s="34"/>
      <c r="AE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 t="s">
        <v>56</v>
      </c>
      <c r="B68" s="77">
        <v>4499326.3900000006</v>
      </c>
      <c r="C68" s="77">
        <v>1032786.0499999989</v>
      </c>
      <c r="D68" s="77">
        <v>2434068.8199999998</v>
      </c>
      <c r="E68" s="78">
        <v>2522133.81</v>
      </c>
      <c r="F68" s="19">
        <f t="shared" si="12"/>
        <v>5620177.4299999997</v>
      </c>
      <c r="G68" s="81">
        <v>5379240.3700000001</v>
      </c>
      <c r="H68" s="19">
        <f t="shared" si="13"/>
        <v>240937.05999999959</v>
      </c>
      <c r="I68" s="21">
        <f t="shared" si="8"/>
        <v>4.4790164303440516E-2</v>
      </c>
      <c r="J68" s="1"/>
      <c r="K68" s="19">
        <f t="shared" si="14"/>
        <v>5532112.4399999995</v>
      </c>
      <c r="L68" s="81">
        <v>5192584.49</v>
      </c>
      <c r="M68" s="19">
        <f t="shared" si="15"/>
        <v>339527.94999999925</v>
      </c>
      <c r="N68" s="21">
        <f t="shared" si="11"/>
        <v>6.5387082416062725E-2</v>
      </c>
      <c r="O68" s="34"/>
      <c r="P68" s="34"/>
      <c r="AD68" s="34"/>
      <c r="AE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 t="s">
        <v>57</v>
      </c>
      <c r="B69" s="77">
        <v>1553647.11</v>
      </c>
      <c r="C69" s="77">
        <v>353103.23999999976</v>
      </c>
      <c r="D69" s="77">
        <v>817892.09</v>
      </c>
      <c r="E69" s="78">
        <v>918291.55999999994</v>
      </c>
      <c r="F69" s="19">
        <f t="shared" si="12"/>
        <v>2007149.8199999998</v>
      </c>
      <c r="G69" s="81">
        <v>1737074.3999999997</v>
      </c>
      <c r="H69" s="19">
        <f t="shared" si="13"/>
        <v>270075.42000000016</v>
      </c>
      <c r="I69" s="21">
        <f t="shared" si="8"/>
        <v>0.15547717472550415</v>
      </c>
      <c r="J69" s="1"/>
      <c r="K69" s="19">
        <f t="shared" si="14"/>
        <v>1906750.3499999999</v>
      </c>
      <c r="L69" s="81">
        <v>1676485.3399999999</v>
      </c>
      <c r="M69" s="19">
        <f t="shared" si="15"/>
        <v>230265.01</v>
      </c>
      <c r="N69" s="21">
        <f t="shared" si="11"/>
        <v>0.13734985001419697</v>
      </c>
      <c r="O69" s="34"/>
      <c r="P69" s="34"/>
      <c r="AD69" s="34"/>
      <c r="AE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 t="s">
        <v>58</v>
      </c>
      <c r="B70" s="77">
        <v>4003818.18</v>
      </c>
      <c r="C70" s="77">
        <v>911760.36999999965</v>
      </c>
      <c r="D70" s="77">
        <v>2110589.87</v>
      </c>
      <c r="E70" s="78">
        <v>2173127.83</v>
      </c>
      <c r="F70" s="19">
        <f t="shared" si="12"/>
        <v>4978116.51</v>
      </c>
      <c r="G70" s="81">
        <v>4370637.59</v>
      </c>
      <c r="H70" s="19">
        <f t="shared" si="13"/>
        <v>607478.91999999993</v>
      </c>
      <c r="I70" s="21">
        <f t="shared" si="8"/>
        <v>0.13899091551079623</v>
      </c>
      <c r="J70" s="1"/>
      <c r="K70" s="19">
        <f t="shared" si="14"/>
        <v>4915578.55</v>
      </c>
      <c r="L70" s="81">
        <v>4213154.51</v>
      </c>
      <c r="M70" s="19">
        <f t="shared" si="15"/>
        <v>702424.04</v>
      </c>
      <c r="N70" s="21">
        <f t="shared" si="11"/>
        <v>0.16672164249679988</v>
      </c>
      <c r="O70" s="34"/>
      <c r="P70" s="34"/>
      <c r="AD70" s="34"/>
      <c r="AE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 t="s">
        <v>59</v>
      </c>
      <c r="B71" s="77">
        <v>2809107.05</v>
      </c>
      <c r="C71" s="77">
        <v>622865.10000000056</v>
      </c>
      <c r="D71" s="77">
        <v>1487709.65</v>
      </c>
      <c r="E71" s="78">
        <v>1577630.25</v>
      </c>
      <c r="F71" s="19">
        <f t="shared" si="12"/>
        <v>3521892.7500000005</v>
      </c>
      <c r="G71" s="81">
        <v>3118437.0399999996</v>
      </c>
      <c r="H71" s="19">
        <f t="shared" si="13"/>
        <v>403455.71000000089</v>
      </c>
      <c r="I71" s="21">
        <f t="shared" si="8"/>
        <v>0.12937753907643468</v>
      </c>
      <c r="J71" s="1"/>
      <c r="K71" s="19">
        <f t="shared" si="14"/>
        <v>3431972.1500000004</v>
      </c>
      <c r="L71" s="81">
        <v>3007187.6199999996</v>
      </c>
      <c r="M71" s="19">
        <f t="shared" si="15"/>
        <v>424784.53000000073</v>
      </c>
      <c r="N71" s="21">
        <f t="shared" si="11"/>
        <v>0.14125641086537888</v>
      </c>
      <c r="O71" s="34"/>
      <c r="P71" s="34"/>
      <c r="AD71" s="34"/>
      <c r="AE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 t="s">
        <v>7</v>
      </c>
      <c r="B72" s="77">
        <v>2057595.76</v>
      </c>
      <c r="C72" s="77">
        <v>470098.69000000018</v>
      </c>
      <c r="D72" s="77">
        <v>1098109</v>
      </c>
      <c r="E72" s="78">
        <v>1183422.48</v>
      </c>
      <c r="F72" s="19">
        <f t="shared" si="12"/>
        <v>2613007.9300000002</v>
      </c>
      <c r="G72" s="81">
        <v>2429809.09</v>
      </c>
      <c r="H72" s="19">
        <f t="shared" si="13"/>
        <v>183198.84000000032</v>
      </c>
      <c r="I72" s="21">
        <f t="shared" si="8"/>
        <v>7.5396392561853709E-2</v>
      </c>
      <c r="J72" s="1"/>
      <c r="K72" s="19">
        <f t="shared" si="14"/>
        <v>2527694.4500000002</v>
      </c>
      <c r="L72" s="81">
        <v>2347915.73</v>
      </c>
      <c r="M72" s="19">
        <f t="shared" si="15"/>
        <v>179778.7200000002</v>
      </c>
      <c r="N72" s="21">
        <f t="shared" si="11"/>
        <v>7.6569494255230408E-2</v>
      </c>
      <c r="O72" s="34"/>
      <c r="P72" s="34"/>
      <c r="AD72" s="34"/>
      <c r="AE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 t="s">
        <v>60</v>
      </c>
      <c r="B73" s="77">
        <v>1398128.81</v>
      </c>
      <c r="C73" s="77">
        <v>307433.74000000022</v>
      </c>
      <c r="D73" s="77">
        <v>719436.28</v>
      </c>
      <c r="E73" s="78">
        <v>764732.77</v>
      </c>
      <c r="F73" s="19">
        <f t="shared" si="12"/>
        <v>1750859.0400000003</v>
      </c>
      <c r="G73" s="81">
        <v>1581901.48</v>
      </c>
      <c r="H73" s="19">
        <f t="shared" si="13"/>
        <v>168957.56000000029</v>
      </c>
      <c r="I73" s="21">
        <f t="shared" si="8"/>
        <v>0.10680662616233239</v>
      </c>
      <c r="J73" s="1"/>
      <c r="K73" s="19">
        <f t="shared" si="14"/>
        <v>1705562.5500000003</v>
      </c>
      <c r="L73" s="81">
        <v>1529685.58</v>
      </c>
      <c r="M73" s="19">
        <f t="shared" si="15"/>
        <v>175876.9700000002</v>
      </c>
      <c r="N73" s="21">
        <f t="shared" si="11"/>
        <v>0.11497589589620127</v>
      </c>
      <c r="O73" s="34"/>
      <c r="P73" s="34"/>
      <c r="AD73" s="34"/>
      <c r="AE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 t="s">
        <v>61</v>
      </c>
      <c r="B74" s="77">
        <v>13782712.120000001</v>
      </c>
      <c r="C74" s="77">
        <v>3342957.8599999994</v>
      </c>
      <c r="D74" s="77">
        <v>7210173.7199999997</v>
      </c>
      <c r="E74" s="78">
        <v>7531365.4199999999</v>
      </c>
      <c r="F74" s="19">
        <f t="shared" si="12"/>
        <v>17446861.68</v>
      </c>
      <c r="G74" s="81">
        <v>15930753.74</v>
      </c>
      <c r="H74" s="19">
        <f t="shared" si="13"/>
        <v>1516107.9399999995</v>
      </c>
      <c r="I74" s="21">
        <f t="shared" si="8"/>
        <v>9.5168625712495514E-2</v>
      </c>
      <c r="J74" s="1"/>
      <c r="K74" s="19">
        <f t="shared" si="14"/>
        <v>17125669.98</v>
      </c>
      <c r="L74" s="81">
        <v>15396409.640000001</v>
      </c>
      <c r="M74" s="19">
        <f t="shared" si="15"/>
        <v>1729260.3399999999</v>
      </c>
      <c r="N74" s="21">
        <f t="shared" si="11"/>
        <v>0.11231581780646871</v>
      </c>
      <c r="O74" s="34"/>
      <c r="P74" s="34"/>
      <c r="AD74" s="34"/>
      <c r="AE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 t="s">
        <v>62</v>
      </c>
      <c r="B75" s="77">
        <v>56316972.100000001</v>
      </c>
      <c r="C75" s="77">
        <v>13656373.960000001</v>
      </c>
      <c r="D75" s="77">
        <v>30464828.670000002</v>
      </c>
      <c r="E75" s="78">
        <v>31662834.890000001</v>
      </c>
      <c r="F75" s="19">
        <f t="shared" si="12"/>
        <v>71171352.280000001</v>
      </c>
      <c r="G75" s="81">
        <v>67515910.260000005</v>
      </c>
      <c r="H75" s="19">
        <f t="shared" si="13"/>
        <v>3655442.0199999958</v>
      </c>
      <c r="I75" s="21">
        <f t="shared" si="8"/>
        <v>5.4141934929457181E-2</v>
      </c>
      <c r="J75" s="1"/>
      <c r="K75" s="19">
        <f t="shared" si="14"/>
        <v>69973346.060000002</v>
      </c>
      <c r="L75" s="81">
        <v>65278923.440000005</v>
      </c>
      <c r="M75" s="19">
        <f t="shared" si="15"/>
        <v>4694422.6199999973</v>
      </c>
      <c r="N75" s="21">
        <f t="shared" si="11"/>
        <v>7.1913297165735246E-2</v>
      </c>
      <c r="O75" s="34"/>
      <c r="P75" s="34"/>
      <c r="AD75" s="34"/>
      <c r="AE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 t="s">
        <v>63</v>
      </c>
      <c r="B76" s="77">
        <v>1966467.78</v>
      </c>
      <c r="C76" s="77">
        <v>479078.82000000007</v>
      </c>
      <c r="D76" s="77">
        <v>1002544.48</v>
      </c>
      <c r="E76" s="78">
        <v>1061305.3999999999</v>
      </c>
      <c r="F76" s="19">
        <f t="shared" si="12"/>
        <v>2504307.52</v>
      </c>
      <c r="G76" s="81">
        <v>2301826.7800000003</v>
      </c>
      <c r="H76" s="19">
        <f t="shared" si="13"/>
        <v>202480.73999999976</v>
      </c>
      <c r="I76" s="21">
        <f t="shared" ref="I76:I106" si="16">IF(ISERR(+F76/G76-1)," ",+F76/G76-1)</f>
        <v>8.7965237766501225E-2</v>
      </c>
      <c r="J76" s="1"/>
      <c r="K76" s="19">
        <f t="shared" si="14"/>
        <v>2445546.6</v>
      </c>
      <c r="L76" s="81">
        <v>2230492.9900000002</v>
      </c>
      <c r="M76" s="19">
        <f t="shared" si="15"/>
        <v>215053.60999999987</v>
      </c>
      <c r="N76" s="21">
        <f t="shared" ref="N76:N107" si="17">IF(ISERR(+K76/L76-1)," ",+K76/L76-1)</f>
        <v>9.6415281717608048E-2</v>
      </c>
      <c r="O76" s="34"/>
      <c r="P76" s="34"/>
      <c r="AD76" s="34"/>
      <c r="AE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 t="s">
        <v>64</v>
      </c>
      <c r="B77" s="77">
        <v>1619278.96</v>
      </c>
      <c r="C77" s="77">
        <v>363665.37000000011</v>
      </c>
      <c r="D77" s="77">
        <v>822208.69</v>
      </c>
      <c r="E77" s="78">
        <v>871161.34</v>
      </c>
      <c r="F77" s="19">
        <f t="shared" si="12"/>
        <v>2031896.98</v>
      </c>
      <c r="G77" s="81">
        <v>1846739.79</v>
      </c>
      <c r="H77" s="19">
        <f t="shared" si="13"/>
        <v>185157.18999999994</v>
      </c>
      <c r="I77" s="21">
        <f t="shared" si="16"/>
        <v>0.10026165624557204</v>
      </c>
      <c r="J77" s="1"/>
      <c r="K77" s="19">
        <f t="shared" si="14"/>
        <v>1982944.33</v>
      </c>
      <c r="L77" s="81">
        <v>1786525.06</v>
      </c>
      <c r="M77" s="19">
        <f t="shared" si="15"/>
        <v>196419.27000000002</v>
      </c>
      <c r="N77" s="21">
        <f t="shared" si="17"/>
        <v>0.10994487253372198</v>
      </c>
      <c r="O77" s="34"/>
      <c r="P77" s="34"/>
      <c r="AD77" s="34"/>
      <c r="AE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 t="s">
        <v>9</v>
      </c>
      <c r="B78" s="77">
        <v>1467004.8</v>
      </c>
      <c r="C78" s="77">
        <v>321481.80999999982</v>
      </c>
      <c r="D78" s="77">
        <v>779918.89</v>
      </c>
      <c r="E78" s="78">
        <v>828082.04</v>
      </c>
      <c r="F78" s="19">
        <f t="shared" si="12"/>
        <v>1836649.7599999998</v>
      </c>
      <c r="G78" s="81">
        <v>1717329.08</v>
      </c>
      <c r="H78" s="19">
        <f t="shared" si="13"/>
        <v>119320.6799999997</v>
      </c>
      <c r="I78" s="21">
        <f t="shared" si="16"/>
        <v>6.9480381709951411E-2</v>
      </c>
      <c r="J78" s="1"/>
      <c r="K78" s="19">
        <f t="shared" si="14"/>
        <v>1788486.6099999999</v>
      </c>
      <c r="L78" s="81">
        <v>1658442.62</v>
      </c>
      <c r="M78" s="19">
        <f t="shared" si="15"/>
        <v>130043.98999999976</v>
      </c>
      <c r="N78" s="21">
        <f t="shared" si="17"/>
        <v>7.8413318876235705E-2</v>
      </c>
      <c r="O78" s="34"/>
      <c r="P78" s="34"/>
      <c r="AD78" s="34"/>
      <c r="AE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 t="s">
        <v>65</v>
      </c>
      <c r="B79" s="77">
        <v>2666060.77</v>
      </c>
      <c r="C79" s="77">
        <v>601565.93999999948</v>
      </c>
      <c r="D79" s="77">
        <v>1479759.76</v>
      </c>
      <c r="E79" s="78">
        <v>1522770.02</v>
      </c>
      <c r="F79" s="19">
        <f t="shared" si="12"/>
        <v>3310636.9699999997</v>
      </c>
      <c r="G79" s="81">
        <v>3156357.3400000003</v>
      </c>
      <c r="H79" s="19">
        <f t="shared" si="13"/>
        <v>154279.62999999942</v>
      </c>
      <c r="I79" s="21">
        <f t="shared" si="16"/>
        <v>4.8879012539182032E-2</v>
      </c>
      <c r="J79" s="1"/>
      <c r="K79" s="19">
        <f t="shared" si="14"/>
        <v>3267626.7099999995</v>
      </c>
      <c r="L79" s="81">
        <v>3040901.9600000004</v>
      </c>
      <c r="M79" s="19">
        <f t="shared" si="15"/>
        <v>226724.74999999907</v>
      </c>
      <c r="N79" s="21">
        <f t="shared" si="17"/>
        <v>7.4558388590732161E-2</v>
      </c>
      <c r="O79" s="34"/>
      <c r="P79" s="34"/>
      <c r="AD79" s="34"/>
      <c r="AE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 t="s">
        <v>66</v>
      </c>
      <c r="B80" s="77">
        <v>2215972.5100000002</v>
      </c>
      <c r="C80" s="77">
        <v>516039.71999999974</v>
      </c>
      <c r="D80" s="77">
        <v>1159259.3</v>
      </c>
      <c r="E80" s="78">
        <v>1231175.24</v>
      </c>
      <c r="F80" s="19">
        <f t="shared" si="12"/>
        <v>2803928.17</v>
      </c>
      <c r="G80" s="81">
        <v>2550294.3900000006</v>
      </c>
      <c r="H80" s="19">
        <f t="shared" si="13"/>
        <v>253633.77999999933</v>
      </c>
      <c r="I80" s="21">
        <f t="shared" si="16"/>
        <v>9.9452745923971353E-2</v>
      </c>
      <c r="J80" s="1"/>
      <c r="K80" s="19">
        <f t="shared" si="14"/>
        <v>2732012.23</v>
      </c>
      <c r="L80" s="81">
        <v>2465030.4900000002</v>
      </c>
      <c r="M80" s="19">
        <f t="shared" si="15"/>
        <v>266981.73999999976</v>
      </c>
      <c r="N80" s="21">
        <f t="shared" si="17"/>
        <v>0.10830768263641222</v>
      </c>
      <c r="O80" s="34"/>
      <c r="P80" s="34"/>
      <c r="AD80" s="34"/>
      <c r="AE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 t="s">
        <v>67</v>
      </c>
      <c r="B81" s="77">
        <v>190601.14</v>
      </c>
      <c r="C81" s="77">
        <v>43186.159999999974</v>
      </c>
      <c r="D81" s="77">
        <v>96737.3</v>
      </c>
      <c r="E81" s="78">
        <v>102602.96</v>
      </c>
      <c r="F81" s="19">
        <f t="shared" si="12"/>
        <v>239652.96000000002</v>
      </c>
      <c r="G81" s="81">
        <v>218852.62</v>
      </c>
      <c r="H81" s="19">
        <f t="shared" si="13"/>
        <v>20800.340000000026</v>
      </c>
      <c r="I81" s="21">
        <f t="shared" si="16"/>
        <v>9.5042682148379187E-2</v>
      </c>
      <c r="J81" s="1"/>
      <c r="K81" s="19">
        <f t="shared" si="14"/>
        <v>233787.3</v>
      </c>
      <c r="L81" s="81">
        <v>212217.12</v>
      </c>
      <c r="M81" s="19">
        <f t="shared" si="15"/>
        <v>21570.179999999993</v>
      </c>
      <c r="N81" s="21">
        <f t="shared" si="17"/>
        <v>0.10164203528914162</v>
      </c>
      <c r="O81" s="34"/>
      <c r="P81" s="34"/>
      <c r="AD81" s="34"/>
      <c r="AE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 t="s">
        <v>68</v>
      </c>
      <c r="B82" s="77">
        <v>2062376.6100000003</v>
      </c>
      <c r="C82" s="77">
        <v>455984.05999999959</v>
      </c>
      <c r="D82" s="77">
        <v>1103249.19</v>
      </c>
      <c r="E82" s="78">
        <v>1170557.07</v>
      </c>
      <c r="F82" s="19">
        <f t="shared" si="12"/>
        <v>2585668.5499999998</v>
      </c>
      <c r="G82" s="81">
        <v>2436964.6499999994</v>
      </c>
      <c r="H82" s="19">
        <f t="shared" si="13"/>
        <v>148703.90000000037</v>
      </c>
      <c r="I82" s="21">
        <f t="shared" si="16"/>
        <v>6.1020130103241588E-2</v>
      </c>
      <c r="J82" s="1"/>
      <c r="K82" s="19">
        <f t="shared" si="14"/>
        <v>2518360.67</v>
      </c>
      <c r="L82" s="81">
        <v>2355430.1399999997</v>
      </c>
      <c r="M82" s="19">
        <f t="shared" si="15"/>
        <v>162930.53000000026</v>
      </c>
      <c r="N82" s="21">
        <f t="shared" si="17"/>
        <v>6.9172304129554885E-2</v>
      </c>
      <c r="O82" s="34"/>
      <c r="P82" s="34"/>
      <c r="AD82" s="34"/>
      <c r="AE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 t="s">
        <v>69</v>
      </c>
      <c r="B83" s="77">
        <v>4862263.9800000004</v>
      </c>
      <c r="C83" s="77">
        <v>1122293.2999999998</v>
      </c>
      <c r="D83" s="77">
        <v>2595608.86</v>
      </c>
      <c r="E83" s="78">
        <v>2694174.31</v>
      </c>
      <c r="F83" s="19">
        <f t="shared" si="12"/>
        <v>6083122.7300000004</v>
      </c>
      <c r="G83" s="81">
        <v>5958477.1799999997</v>
      </c>
      <c r="H83" s="19">
        <f t="shared" si="13"/>
        <v>124645.55000000075</v>
      </c>
      <c r="I83" s="21">
        <f t="shared" si="16"/>
        <v>2.0919027837914994E-2</v>
      </c>
      <c r="J83" s="1"/>
      <c r="K83" s="19">
        <f t="shared" si="14"/>
        <v>5984557.2800000003</v>
      </c>
      <c r="L83" s="81">
        <v>5768888.9199999999</v>
      </c>
      <c r="M83" s="19">
        <f t="shared" si="15"/>
        <v>215668.36000000034</v>
      </c>
      <c r="N83" s="21">
        <f t="shared" si="17"/>
        <v>3.7384730923194942E-2</v>
      </c>
      <c r="O83" s="34"/>
      <c r="P83" s="34"/>
      <c r="AD83" s="34"/>
      <c r="AE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 t="s">
        <v>70</v>
      </c>
      <c r="B84" s="77">
        <v>739273.78</v>
      </c>
      <c r="C84" s="77">
        <v>170708.53000000003</v>
      </c>
      <c r="D84" s="77">
        <v>394488.67</v>
      </c>
      <c r="E84" s="78">
        <v>418997.01</v>
      </c>
      <c r="F84" s="19">
        <f t="shared" si="12"/>
        <v>934490.65000000014</v>
      </c>
      <c r="G84" s="81">
        <v>879854.26</v>
      </c>
      <c r="H84" s="19">
        <f t="shared" si="13"/>
        <v>54636.39000000013</v>
      </c>
      <c r="I84" s="21">
        <f t="shared" si="16"/>
        <v>6.2097090943220579E-2</v>
      </c>
      <c r="J84" s="1"/>
      <c r="K84" s="19">
        <f t="shared" si="14"/>
        <v>909982.31</v>
      </c>
      <c r="L84" s="81">
        <v>849669.82</v>
      </c>
      <c r="M84" s="19">
        <f t="shared" si="15"/>
        <v>60312.490000000107</v>
      </c>
      <c r="N84" s="21">
        <f t="shared" si="17"/>
        <v>7.0983443898242848E-2</v>
      </c>
      <c r="O84" s="34"/>
      <c r="P84" s="34"/>
      <c r="AD84" s="34"/>
      <c r="AE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 t="s">
        <v>71</v>
      </c>
      <c r="B85" s="77">
        <v>2206827.0299999998</v>
      </c>
      <c r="C85" s="77">
        <v>481479.05000000028</v>
      </c>
      <c r="D85" s="77">
        <v>1161587.8600000001</v>
      </c>
      <c r="E85" s="78">
        <v>1238901.83</v>
      </c>
      <c r="F85" s="19">
        <f t="shared" si="12"/>
        <v>2765620.05</v>
      </c>
      <c r="G85" s="81">
        <v>2550393.0499999998</v>
      </c>
      <c r="H85" s="19">
        <f t="shared" si="13"/>
        <v>215227</v>
      </c>
      <c r="I85" s="21">
        <f t="shared" si="16"/>
        <v>8.438973749555978E-2</v>
      </c>
      <c r="J85" s="1"/>
      <c r="K85" s="19">
        <f t="shared" si="14"/>
        <v>2688306.08</v>
      </c>
      <c r="L85" s="81">
        <v>2473627.54</v>
      </c>
      <c r="M85" s="19">
        <f t="shared" si="15"/>
        <v>214678.54000000004</v>
      </c>
      <c r="N85" s="21">
        <f t="shared" si="17"/>
        <v>8.6786929935296575E-2</v>
      </c>
      <c r="O85" s="34"/>
      <c r="P85" s="34"/>
      <c r="AD85" s="34"/>
      <c r="AE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 t="s">
        <v>72</v>
      </c>
      <c r="B86" s="77">
        <v>1827765.81</v>
      </c>
      <c r="C86" s="77">
        <v>411499.03999999957</v>
      </c>
      <c r="D86" s="77">
        <v>926723.71</v>
      </c>
      <c r="E86" s="78">
        <v>984698.4</v>
      </c>
      <c r="F86" s="19">
        <f t="shared" si="12"/>
        <v>2297239.5399999996</v>
      </c>
      <c r="G86" s="81">
        <v>2151882.3899999997</v>
      </c>
      <c r="H86" s="19">
        <f t="shared" si="13"/>
        <v>145357.14999999991</v>
      </c>
      <c r="I86" s="21">
        <f t="shared" si="16"/>
        <v>6.7548835696359832E-2</v>
      </c>
      <c r="J86" s="1"/>
      <c r="K86" s="19">
        <f t="shared" si="14"/>
        <v>2239264.8499999996</v>
      </c>
      <c r="L86" s="81">
        <v>2081584.39</v>
      </c>
      <c r="M86" s="19">
        <f t="shared" si="15"/>
        <v>157680.45999999973</v>
      </c>
      <c r="N86" s="21">
        <f t="shared" si="17"/>
        <v>7.5750212558040708E-2</v>
      </c>
      <c r="O86" s="34"/>
      <c r="P86" s="34"/>
      <c r="AD86" s="34"/>
      <c r="AE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 t="s">
        <v>73</v>
      </c>
      <c r="B87" s="77">
        <v>35742084.510000005</v>
      </c>
      <c r="C87" s="77">
        <v>8635432.7599999905</v>
      </c>
      <c r="D87" s="77">
        <v>19265974.390000001</v>
      </c>
      <c r="E87" s="78">
        <v>20028659.93</v>
      </c>
      <c r="F87" s="19">
        <f t="shared" si="12"/>
        <v>45140202.809999995</v>
      </c>
      <c r="G87" s="81">
        <v>42420108.810000002</v>
      </c>
      <c r="H87" s="19">
        <f t="shared" si="13"/>
        <v>2720093.9999999925</v>
      </c>
      <c r="I87" s="21">
        <f t="shared" si="16"/>
        <v>6.4122749241010135E-2</v>
      </c>
      <c r="J87" s="1"/>
      <c r="K87" s="19">
        <f t="shared" si="14"/>
        <v>44377517.269999996</v>
      </c>
      <c r="L87" s="81">
        <v>41043397.699999996</v>
      </c>
      <c r="M87" s="19">
        <f t="shared" si="15"/>
        <v>3334119.5700000003</v>
      </c>
      <c r="N87" s="21">
        <f t="shared" si="17"/>
        <v>8.1234004903059098E-2</v>
      </c>
      <c r="O87" s="34"/>
      <c r="P87" s="34"/>
      <c r="AD87" s="34"/>
      <c r="AE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 t="s">
        <v>74</v>
      </c>
      <c r="B88" s="77">
        <v>2070470.8299999998</v>
      </c>
      <c r="C88" s="77">
        <v>483451.42999999993</v>
      </c>
      <c r="D88" s="77">
        <v>1181822.1599999999</v>
      </c>
      <c r="E88" s="78">
        <v>1189945.72</v>
      </c>
      <c r="F88" s="19">
        <f t="shared" si="12"/>
        <v>2562045.8199999998</v>
      </c>
      <c r="G88" s="81">
        <v>2427593.3899999997</v>
      </c>
      <c r="H88" s="19">
        <f t="shared" si="13"/>
        <v>134452.43000000017</v>
      </c>
      <c r="I88" s="21">
        <f t="shared" si="16"/>
        <v>5.5385070067273556E-2</v>
      </c>
      <c r="J88" s="1"/>
      <c r="K88" s="19">
        <f t="shared" si="14"/>
        <v>2553922.2599999998</v>
      </c>
      <c r="L88" s="81">
        <v>2341777.0299999998</v>
      </c>
      <c r="M88" s="19">
        <f t="shared" si="15"/>
        <v>212145.22999999998</v>
      </c>
      <c r="N88" s="21">
        <f t="shared" si="17"/>
        <v>9.0591558155304064E-2</v>
      </c>
      <c r="O88" s="34"/>
      <c r="P88" s="34"/>
      <c r="AD88" s="34"/>
      <c r="AE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 t="s">
        <v>75</v>
      </c>
      <c r="B89" s="77">
        <v>88949922.25999999</v>
      </c>
      <c r="C89" s="77">
        <v>22170061.100000009</v>
      </c>
      <c r="D89" s="77">
        <v>46775658.409999996</v>
      </c>
      <c r="E89" s="78">
        <v>48723767.240000002</v>
      </c>
      <c r="F89" s="19">
        <f t="shared" si="12"/>
        <v>113068092.19</v>
      </c>
      <c r="G89" s="81">
        <v>104053435.12</v>
      </c>
      <c r="H89" s="19">
        <f t="shared" si="13"/>
        <v>9014657.0699999928</v>
      </c>
      <c r="I89" s="21">
        <f t="shared" si="16"/>
        <v>8.6634881968133071E-2</v>
      </c>
      <c r="J89" s="1"/>
      <c r="K89" s="19">
        <f t="shared" si="14"/>
        <v>111119983.36</v>
      </c>
      <c r="L89" s="81">
        <v>100610156.49000001</v>
      </c>
      <c r="M89" s="19">
        <f t="shared" si="15"/>
        <v>10509826.86999999</v>
      </c>
      <c r="N89" s="21">
        <f t="shared" si="17"/>
        <v>0.10446089377710677</v>
      </c>
      <c r="O89" s="34"/>
      <c r="P89" s="34"/>
      <c r="AD89" s="34"/>
      <c r="AE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 t="s">
        <v>76</v>
      </c>
      <c r="B90" s="77">
        <v>8449430.3000000007</v>
      </c>
      <c r="C90" s="77">
        <v>1991293.0299999993</v>
      </c>
      <c r="D90" s="77">
        <v>4549952.34</v>
      </c>
      <c r="E90" s="78">
        <v>4746877.51</v>
      </c>
      <c r="F90" s="19">
        <f t="shared" si="12"/>
        <v>10637648.5</v>
      </c>
      <c r="G90" s="81">
        <v>9647715.2400000021</v>
      </c>
      <c r="H90" s="19">
        <f t="shared" si="13"/>
        <v>989933.25999999791</v>
      </c>
      <c r="I90" s="21">
        <f t="shared" si="16"/>
        <v>0.1026080512716292</v>
      </c>
      <c r="J90" s="1"/>
      <c r="K90" s="19">
        <f t="shared" si="14"/>
        <v>10440723.33</v>
      </c>
      <c r="L90" s="81">
        <v>9299372.0500000007</v>
      </c>
      <c r="M90" s="19">
        <f t="shared" si="15"/>
        <v>1141351.2799999993</v>
      </c>
      <c r="N90" s="21">
        <f t="shared" si="17"/>
        <v>0.12273423128607908</v>
      </c>
      <c r="O90" s="34"/>
      <c r="P90" s="34"/>
      <c r="AD90" s="34"/>
      <c r="AE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 t="s">
        <v>32</v>
      </c>
      <c r="B91" s="77">
        <v>9626030.2399999984</v>
      </c>
      <c r="C91" s="77">
        <v>2375323.8200000022</v>
      </c>
      <c r="D91" s="77">
        <v>5220077.3899999997</v>
      </c>
      <c r="E91" s="78">
        <v>5456122.7500000009</v>
      </c>
      <c r="F91" s="19">
        <f t="shared" si="12"/>
        <v>12237399.420000002</v>
      </c>
      <c r="G91" s="81">
        <v>11518763.019999998</v>
      </c>
      <c r="H91" s="19">
        <f t="shared" si="13"/>
        <v>718636.4000000041</v>
      </c>
      <c r="I91" s="21">
        <f t="shared" si="16"/>
        <v>6.2388330999799013E-2</v>
      </c>
      <c r="J91" s="1"/>
      <c r="K91" s="19">
        <f t="shared" si="14"/>
        <v>12001354.060000001</v>
      </c>
      <c r="L91" s="81">
        <v>11114495.27</v>
      </c>
      <c r="M91" s="19">
        <f t="shared" si="15"/>
        <v>886858.79000000097</v>
      </c>
      <c r="N91" s="21">
        <f t="shared" si="17"/>
        <v>7.9792988206472293E-2</v>
      </c>
      <c r="O91" s="34"/>
      <c r="P91" s="34"/>
      <c r="AD91" s="34"/>
      <c r="AE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 t="s">
        <v>77</v>
      </c>
      <c r="B92" s="77">
        <v>24005900.620000001</v>
      </c>
      <c r="C92" s="77">
        <v>6181356.5699999966</v>
      </c>
      <c r="D92" s="77">
        <v>13751800.83</v>
      </c>
      <c r="E92" s="78">
        <v>14279171.35</v>
      </c>
      <c r="F92" s="19">
        <f t="shared" si="12"/>
        <v>30714627.709999997</v>
      </c>
      <c r="G92" s="81">
        <v>30230394.280000009</v>
      </c>
      <c r="H92" s="19">
        <f t="shared" si="13"/>
        <v>484233.42999998853</v>
      </c>
      <c r="I92" s="21">
        <f t="shared" si="16"/>
        <v>1.6018098391801239E-2</v>
      </c>
      <c r="J92" s="1"/>
      <c r="K92" s="19">
        <f t="shared" si="14"/>
        <v>30187257.189999998</v>
      </c>
      <c r="L92" s="81">
        <v>29206661.080000006</v>
      </c>
      <c r="M92" s="19">
        <f t="shared" si="15"/>
        <v>980596.10999999195</v>
      </c>
      <c r="N92" s="21">
        <f t="shared" si="17"/>
        <v>3.3574399597202875E-2</v>
      </c>
      <c r="O92" s="34"/>
      <c r="P92" s="34"/>
      <c r="AD92" s="34"/>
      <c r="AE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 t="s">
        <v>78</v>
      </c>
      <c r="B93" s="77">
        <v>6016320.4199999999</v>
      </c>
      <c r="C93" s="77">
        <v>1383772.9900000002</v>
      </c>
      <c r="D93" s="77">
        <v>3246910.17</v>
      </c>
      <c r="E93" s="78">
        <v>3390881.09</v>
      </c>
      <c r="F93" s="19">
        <f t="shared" si="12"/>
        <v>7544064.3300000001</v>
      </c>
      <c r="G93" s="81">
        <v>7057982.7599999998</v>
      </c>
      <c r="H93" s="19">
        <f t="shared" si="13"/>
        <v>486081.5700000003</v>
      </c>
      <c r="I93" s="21">
        <f t="shared" si="16"/>
        <v>6.8869758758095978E-2</v>
      </c>
      <c r="J93" s="1"/>
      <c r="K93" s="19">
        <f t="shared" si="14"/>
        <v>7400093.4100000001</v>
      </c>
      <c r="L93" s="81">
        <v>6816192.3900000006</v>
      </c>
      <c r="M93" s="19">
        <f t="shared" si="15"/>
        <v>583901.01999999955</v>
      </c>
      <c r="N93" s="21">
        <f t="shared" si="17"/>
        <v>8.5663811493442932E-2</v>
      </c>
      <c r="O93" s="34"/>
      <c r="P93" s="34"/>
      <c r="AD93" s="34"/>
      <c r="AE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 t="s">
        <v>79</v>
      </c>
      <c r="B94" s="77">
        <v>20496350.039999999</v>
      </c>
      <c r="C94" s="77">
        <v>4873702.09</v>
      </c>
      <c r="D94" s="77">
        <v>10708763.27</v>
      </c>
      <c r="E94" s="78">
        <v>11176550.409999998</v>
      </c>
      <c r="F94" s="19">
        <f t="shared" ref="F94:F118" si="18">B94+C94-D94+E94</f>
        <v>25837839.269999996</v>
      </c>
      <c r="G94" s="81">
        <v>24588169.080000002</v>
      </c>
      <c r="H94" s="19">
        <f t="shared" ref="H94:H118" si="19">F94-G94</f>
        <v>1249670.1899999939</v>
      </c>
      <c r="I94" s="21">
        <f t="shared" si="16"/>
        <v>5.0824044113820355E-2</v>
      </c>
      <c r="J94" s="1"/>
      <c r="K94" s="19">
        <f t="shared" ref="K94:K118" si="20">B94+C94</f>
        <v>25370052.129999999</v>
      </c>
      <c r="L94" s="81">
        <v>23762276.970000003</v>
      </c>
      <c r="M94" s="19">
        <f t="shared" ref="M94:M118" si="21">K94-L94</f>
        <v>1607775.1599999964</v>
      </c>
      <c r="N94" s="21">
        <f t="shared" si="17"/>
        <v>6.7660820637257091E-2</v>
      </c>
      <c r="O94" s="34"/>
      <c r="P94" s="34"/>
      <c r="AD94" s="34"/>
      <c r="AE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 t="s">
        <v>80</v>
      </c>
      <c r="B95" s="77">
        <v>1152620.08</v>
      </c>
      <c r="C95" s="77">
        <v>259052.51</v>
      </c>
      <c r="D95" s="77">
        <v>610146.37</v>
      </c>
      <c r="E95" s="78">
        <v>645421.47</v>
      </c>
      <c r="F95" s="19">
        <f t="shared" si="18"/>
        <v>1446947.69</v>
      </c>
      <c r="G95" s="81">
        <v>1371691.62</v>
      </c>
      <c r="H95" s="19">
        <f t="shared" si="19"/>
        <v>75256.069999999832</v>
      </c>
      <c r="I95" s="21">
        <f t="shared" si="16"/>
        <v>5.4863694508828331E-2</v>
      </c>
      <c r="J95" s="1"/>
      <c r="K95" s="19">
        <f t="shared" si="20"/>
        <v>1411672.59</v>
      </c>
      <c r="L95" s="81">
        <v>1326561.4700000002</v>
      </c>
      <c r="M95" s="19">
        <f t="shared" si="21"/>
        <v>85111.119999999879</v>
      </c>
      <c r="N95" s="21">
        <f t="shared" si="17"/>
        <v>6.4159197990274697E-2</v>
      </c>
      <c r="O95" s="34"/>
      <c r="P95" s="34"/>
      <c r="AD95" s="34"/>
      <c r="AE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 t="s">
        <v>34</v>
      </c>
      <c r="B96" s="77">
        <v>2922473.9699999997</v>
      </c>
      <c r="C96" s="77">
        <v>666005.96</v>
      </c>
      <c r="D96" s="77">
        <v>1505891.93</v>
      </c>
      <c r="E96" s="78">
        <v>1598886.72</v>
      </c>
      <c r="F96" s="19">
        <f t="shared" si="18"/>
        <v>3681474.7199999997</v>
      </c>
      <c r="G96" s="81">
        <v>3681240.439999999</v>
      </c>
      <c r="H96" s="19">
        <f t="shared" si="19"/>
        <v>234.28000000072643</v>
      </c>
      <c r="I96" s="21">
        <f t="shared" si="16"/>
        <v>6.364159141991621E-5</v>
      </c>
      <c r="J96" s="1"/>
      <c r="K96" s="19">
        <f t="shared" si="20"/>
        <v>3588479.9299999997</v>
      </c>
      <c r="L96" s="81">
        <v>3565198.1599999992</v>
      </c>
      <c r="M96" s="19">
        <f t="shared" si="21"/>
        <v>23281.770000000484</v>
      </c>
      <c r="N96" s="21">
        <f t="shared" si="17"/>
        <v>6.5302877863038233E-3</v>
      </c>
      <c r="O96" s="34"/>
      <c r="P96" s="34"/>
      <c r="AD96" s="34"/>
      <c r="AE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 t="s">
        <v>81</v>
      </c>
      <c r="B97" s="77">
        <v>2416014.5</v>
      </c>
      <c r="C97" s="77">
        <v>552011.53999999957</v>
      </c>
      <c r="D97" s="77">
        <v>1231960.73</v>
      </c>
      <c r="E97" s="78">
        <v>1312243.7999999998</v>
      </c>
      <c r="F97" s="19">
        <f t="shared" si="18"/>
        <v>3048309.1099999994</v>
      </c>
      <c r="G97" s="81">
        <v>2784670.7</v>
      </c>
      <c r="H97" s="19">
        <f t="shared" si="19"/>
        <v>263638.40999999922</v>
      </c>
      <c r="I97" s="21">
        <f t="shared" si="16"/>
        <v>9.4674896389005392E-2</v>
      </c>
      <c r="J97" s="1"/>
      <c r="K97" s="19">
        <f t="shared" si="20"/>
        <v>2968026.0399999996</v>
      </c>
      <c r="L97" s="81">
        <v>2681181.33</v>
      </c>
      <c r="M97" s="19">
        <f t="shared" si="21"/>
        <v>286844.7099999995</v>
      </c>
      <c r="N97" s="21">
        <f t="shared" si="17"/>
        <v>0.1069844500222592</v>
      </c>
      <c r="O97" s="34"/>
      <c r="P97" s="34"/>
      <c r="AD97" s="34"/>
      <c r="AE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 t="s">
        <v>82</v>
      </c>
      <c r="B98" s="77">
        <v>4436380.22</v>
      </c>
      <c r="C98" s="77">
        <v>1100597.7299999995</v>
      </c>
      <c r="D98" s="77">
        <v>2228140.08</v>
      </c>
      <c r="E98" s="78">
        <v>2356871.48</v>
      </c>
      <c r="F98" s="19">
        <f t="shared" si="18"/>
        <v>5665709.3499999996</v>
      </c>
      <c r="G98" s="81">
        <v>5141766.29</v>
      </c>
      <c r="H98" s="19">
        <f t="shared" si="19"/>
        <v>523943.05999999959</v>
      </c>
      <c r="I98" s="21">
        <f t="shared" si="16"/>
        <v>0.10189943113886635</v>
      </c>
      <c r="J98" s="1"/>
      <c r="K98" s="19">
        <f t="shared" si="20"/>
        <v>5536977.9499999993</v>
      </c>
      <c r="L98" s="81">
        <v>4966930.3499999996</v>
      </c>
      <c r="M98" s="19">
        <f t="shared" si="21"/>
        <v>570047.59999999963</v>
      </c>
      <c r="N98" s="21">
        <f t="shared" si="17"/>
        <v>0.11476859142991591</v>
      </c>
      <c r="O98" s="34"/>
      <c r="P98" s="34"/>
      <c r="AD98" s="34"/>
      <c r="AE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 t="s">
        <v>83</v>
      </c>
      <c r="B99" s="77">
        <v>5230995.0999999996</v>
      </c>
      <c r="C99" s="77">
        <v>1456537.92</v>
      </c>
      <c r="D99" s="77">
        <v>3390068.16</v>
      </c>
      <c r="E99" s="78">
        <v>3503886.4</v>
      </c>
      <c r="F99" s="19">
        <f t="shared" si="18"/>
        <v>6801351.2599999998</v>
      </c>
      <c r="G99" s="81">
        <v>7663284.3400000008</v>
      </c>
      <c r="H99" s="19">
        <f t="shared" si="19"/>
        <v>-861933.08000000101</v>
      </c>
      <c r="I99" s="21">
        <f t="shared" si="16"/>
        <v>-0.11247567514896639</v>
      </c>
      <c r="J99" s="1"/>
      <c r="K99" s="19">
        <f t="shared" si="20"/>
        <v>6687533.0199999996</v>
      </c>
      <c r="L99" s="81">
        <v>7414292.4199999999</v>
      </c>
      <c r="M99" s="19">
        <f t="shared" si="21"/>
        <v>-726759.40000000037</v>
      </c>
      <c r="N99" s="21">
        <f t="shared" si="17"/>
        <v>-9.8021410382947982E-2</v>
      </c>
      <c r="O99" s="34"/>
      <c r="P99" s="34"/>
      <c r="AD99" s="34"/>
      <c r="AE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 t="s">
        <v>84</v>
      </c>
      <c r="B100" s="77">
        <v>16358829.82</v>
      </c>
      <c r="C100" s="77">
        <v>4488776.18</v>
      </c>
      <c r="D100" s="77">
        <v>8379819.21</v>
      </c>
      <c r="E100" s="78">
        <v>8703891.3399999999</v>
      </c>
      <c r="F100" s="19">
        <f t="shared" si="18"/>
        <v>21171678.129999999</v>
      </c>
      <c r="G100" s="81">
        <v>18678021.950000003</v>
      </c>
      <c r="H100" s="19">
        <f t="shared" si="19"/>
        <v>2493656.179999996</v>
      </c>
      <c r="I100" s="21">
        <f t="shared" si="16"/>
        <v>0.13350750880769757</v>
      </c>
      <c r="J100" s="1"/>
      <c r="K100" s="19">
        <f t="shared" si="20"/>
        <v>20847606</v>
      </c>
      <c r="L100" s="81">
        <v>18083373.500000004</v>
      </c>
      <c r="M100" s="19">
        <f t="shared" si="21"/>
        <v>2764232.4999999963</v>
      </c>
      <c r="N100" s="21">
        <f t="shared" si="17"/>
        <v>0.15286044387680175</v>
      </c>
      <c r="O100" s="34"/>
      <c r="P100" s="34"/>
      <c r="AD100" s="34"/>
      <c r="AE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 t="s">
        <v>85</v>
      </c>
      <c r="B101" s="77">
        <v>4141614.6399999997</v>
      </c>
      <c r="C101" s="77">
        <v>972450.32999999914</v>
      </c>
      <c r="D101" s="77">
        <v>2167066.89</v>
      </c>
      <c r="E101" s="78">
        <v>2309335.17</v>
      </c>
      <c r="F101" s="19">
        <f t="shared" si="18"/>
        <v>5256333.2499999981</v>
      </c>
      <c r="G101" s="81">
        <v>4918081.1499999994</v>
      </c>
      <c r="H101" s="19">
        <f t="shared" si="19"/>
        <v>338252.0999999987</v>
      </c>
      <c r="I101" s="21">
        <f t="shared" si="16"/>
        <v>6.8777250655979616E-2</v>
      </c>
      <c r="J101" s="1"/>
      <c r="K101" s="19">
        <f t="shared" si="20"/>
        <v>5114064.9699999988</v>
      </c>
      <c r="L101" s="81">
        <v>4674530.5299999993</v>
      </c>
      <c r="M101" s="19">
        <f t="shared" si="21"/>
        <v>439534.43999999948</v>
      </c>
      <c r="N101" s="21">
        <f t="shared" si="17"/>
        <v>9.4027504404811113E-2</v>
      </c>
      <c r="O101" s="34"/>
      <c r="P101" s="34"/>
      <c r="AD101" s="34"/>
      <c r="AE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 t="s">
        <v>86</v>
      </c>
      <c r="B102" s="77">
        <v>8516770.1799999997</v>
      </c>
      <c r="C102" s="77">
        <v>2003870.3000000007</v>
      </c>
      <c r="D102" s="77">
        <v>4664285.87</v>
      </c>
      <c r="E102" s="78">
        <v>4825557.5599999996</v>
      </c>
      <c r="F102" s="19">
        <f t="shared" si="18"/>
        <v>10681912.17</v>
      </c>
      <c r="G102" s="81">
        <v>9901447.8499999996</v>
      </c>
      <c r="H102" s="19">
        <f t="shared" si="19"/>
        <v>780464.3200000003</v>
      </c>
      <c r="I102" s="21">
        <f t="shared" si="16"/>
        <v>7.8823252096409391E-2</v>
      </c>
      <c r="J102" s="1"/>
      <c r="K102" s="19">
        <f t="shared" si="20"/>
        <v>10520640.48</v>
      </c>
      <c r="L102" s="81">
        <v>9568687.0999999996</v>
      </c>
      <c r="M102" s="19">
        <f t="shared" si="21"/>
        <v>951953.38000000082</v>
      </c>
      <c r="N102" s="21">
        <f t="shared" si="17"/>
        <v>9.9486310927650701E-2</v>
      </c>
      <c r="O102" s="34"/>
      <c r="P102" s="34"/>
      <c r="AD102" s="34"/>
      <c r="AE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 t="s">
        <v>87</v>
      </c>
      <c r="B103" s="77">
        <v>7210367.6399999997</v>
      </c>
      <c r="C103" s="77">
        <v>1789539.7500000009</v>
      </c>
      <c r="D103" s="77">
        <v>3915837.55</v>
      </c>
      <c r="E103" s="78">
        <v>4013892.6100000003</v>
      </c>
      <c r="F103" s="19">
        <f t="shared" si="18"/>
        <v>9097962.4500000011</v>
      </c>
      <c r="G103" s="81">
        <v>9130753.7300000004</v>
      </c>
      <c r="H103" s="19">
        <f t="shared" si="19"/>
        <v>-32791.279999999329</v>
      </c>
      <c r="I103" s="21">
        <f t="shared" si="16"/>
        <v>-3.5913004522573067E-3</v>
      </c>
      <c r="J103" s="1"/>
      <c r="K103" s="19">
        <f t="shared" si="20"/>
        <v>8999907.3900000006</v>
      </c>
      <c r="L103" s="81">
        <v>8836626.7899999991</v>
      </c>
      <c r="M103" s="19">
        <f t="shared" si="21"/>
        <v>163280.60000000149</v>
      </c>
      <c r="N103" s="21">
        <f t="shared" si="17"/>
        <v>1.8477706921466774E-2</v>
      </c>
      <c r="O103" s="34"/>
      <c r="P103" s="34"/>
      <c r="AD103" s="34"/>
      <c r="AE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 t="s">
        <v>88</v>
      </c>
      <c r="B104" s="77">
        <v>948454.01</v>
      </c>
      <c r="C104" s="77">
        <v>236270.56000000006</v>
      </c>
      <c r="D104" s="77">
        <v>492916.88</v>
      </c>
      <c r="E104" s="78">
        <v>525671.6</v>
      </c>
      <c r="F104" s="19">
        <f t="shared" si="18"/>
        <v>1217479.29</v>
      </c>
      <c r="G104" s="81">
        <v>1114865.2499999998</v>
      </c>
      <c r="H104" s="19">
        <f t="shared" si="19"/>
        <v>102614.04000000027</v>
      </c>
      <c r="I104" s="21">
        <f t="shared" si="16"/>
        <v>9.2041652567429466E-2</v>
      </c>
      <c r="J104" s="1"/>
      <c r="K104" s="19">
        <f t="shared" si="20"/>
        <v>1184724.57</v>
      </c>
      <c r="L104" s="81">
        <v>1074852.0999999999</v>
      </c>
      <c r="M104" s="19">
        <f t="shared" si="21"/>
        <v>109872.4700000002</v>
      </c>
      <c r="N104" s="21">
        <f t="shared" si="17"/>
        <v>0.10222101254674976</v>
      </c>
      <c r="O104" s="34"/>
      <c r="P104" s="34"/>
      <c r="AD104" s="34"/>
      <c r="AE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 t="s">
        <v>89</v>
      </c>
      <c r="B105" s="77">
        <v>614880.48</v>
      </c>
      <c r="C105" s="77">
        <v>139774.69999999995</v>
      </c>
      <c r="D105" s="77">
        <v>313218.69</v>
      </c>
      <c r="E105" s="78">
        <v>331878.01</v>
      </c>
      <c r="F105" s="19">
        <f t="shared" si="18"/>
        <v>773314.5</v>
      </c>
      <c r="G105" s="81">
        <v>709263.51</v>
      </c>
      <c r="H105" s="19">
        <f t="shared" si="19"/>
        <v>64050.989999999991</v>
      </c>
      <c r="I105" s="21">
        <f t="shared" si="16"/>
        <v>9.0306337626194777E-2</v>
      </c>
      <c r="J105" s="1"/>
      <c r="K105" s="19">
        <f t="shared" si="20"/>
        <v>754655.17999999993</v>
      </c>
      <c r="L105" s="81">
        <v>686251.76</v>
      </c>
      <c r="M105" s="19">
        <f t="shared" si="21"/>
        <v>68403.419999999925</v>
      </c>
      <c r="N105" s="21">
        <f t="shared" si="17"/>
        <v>9.9676859116543337E-2</v>
      </c>
      <c r="O105" s="34"/>
      <c r="P105" s="34"/>
      <c r="AD105" s="34"/>
      <c r="AE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 t="s">
        <v>90</v>
      </c>
      <c r="B106" s="77">
        <v>1768645.3199999998</v>
      </c>
      <c r="C106" s="77">
        <v>379388.09000000032</v>
      </c>
      <c r="D106" s="77">
        <v>928522.87</v>
      </c>
      <c r="E106" s="78">
        <v>988258.8899999999</v>
      </c>
      <c r="F106" s="19">
        <f t="shared" si="18"/>
        <v>2207769.4299999997</v>
      </c>
      <c r="G106" s="81">
        <v>1996593.9799999997</v>
      </c>
      <c r="H106" s="19">
        <f t="shared" si="19"/>
        <v>211175.44999999995</v>
      </c>
      <c r="I106" s="21">
        <f t="shared" si="16"/>
        <v>0.10576784870402145</v>
      </c>
      <c r="J106" s="1"/>
      <c r="K106" s="19">
        <f t="shared" si="20"/>
        <v>2148033.41</v>
      </c>
      <c r="L106" s="81">
        <v>1928853.5899999999</v>
      </c>
      <c r="M106" s="19">
        <f t="shared" si="21"/>
        <v>219179.8200000003</v>
      </c>
      <c r="N106" s="21">
        <f t="shared" si="17"/>
        <v>0.11363217049563645</v>
      </c>
      <c r="O106" s="34"/>
      <c r="P106" s="34"/>
      <c r="AD106" s="34"/>
      <c r="AE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 t="s">
        <v>91</v>
      </c>
      <c r="B107" s="77">
        <v>3839569.45</v>
      </c>
      <c r="C107" s="77">
        <v>865255.78999999911</v>
      </c>
      <c r="D107" s="77">
        <v>2024188.16</v>
      </c>
      <c r="E107" s="78">
        <v>2154442.41</v>
      </c>
      <c r="F107" s="19">
        <f t="shared" si="18"/>
        <v>4835079.4899999993</v>
      </c>
      <c r="G107" s="81">
        <v>4577548.3000000007</v>
      </c>
      <c r="H107" s="19">
        <f t="shared" si="19"/>
        <v>257531.18999999855</v>
      </c>
      <c r="I107" s="21">
        <f>IF(ISERR(+F108/G108-1)," ",+F108/G108-1)</f>
        <v>9.1551656714884633E-2</v>
      </c>
      <c r="J107" s="1"/>
      <c r="K107" s="19">
        <f t="shared" si="20"/>
        <v>4704825.2399999993</v>
      </c>
      <c r="L107" s="81">
        <v>4423176.4300000006</v>
      </c>
      <c r="M107" s="19">
        <f t="shared" si="21"/>
        <v>281648.80999999866</v>
      </c>
      <c r="N107" s="21">
        <f t="shared" si="17"/>
        <v>6.3675689735034791E-2</v>
      </c>
      <c r="O107" s="34"/>
      <c r="P107" s="34"/>
      <c r="AD107" s="34"/>
      <c r="AE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 t="s">
        <v>92</v>
      </c>
      <c r="B108" s="77">
        <v>101182333.19</v>
      </c>
      <c r="C108" s="77">
        <v>25188553.439999998</v>
      </c>
      <c r="D108" s="77">
        <v>54136082.950000003</v>
      </c>
      <c r="E108" s="78">
        <v>56075366.229999997</v>
      </c>
      <c r="F108" s="19">
        <f t="shared" si="18"/>
        <v>128310169.91</v>
      </c>
      <c r="G108" s="81">
        <v>117548417.53999999</v>
      </c>
      <c r="H108" s="19">
        <f t="shared" si="19"/>
        <v>10761752.370000005</v>
      </c>
      <c r="I108" s="21">
        <f t="shared" ref="I108:I145" si="22">IF(ISERR(+F108/G108-1)," ",+F108/G108-1)</f>
        <v>9.1551656714884633E-2</v>
      </c>
      <c r="J108" s="1"/>
      <c r="K108" s="19">
        <f t="shared" si="20"/>
        <v>126370886.63</v>
      </c>
      <c r="L108" s="81">
        <v>113845189.52</v>
      </c>
      <c r="M108" s="19">
        <f t="shared" si="21"/>
        <v>12525697.109999999</v>
      </c>
      <c r="N108" s="21">
        <f t="shared" ref="N108:N145" si="23">IF(ISERR(+K108/L108-1)," ",+K108/L108-1)</f>
        <v>0.11002394710581531</v>
      </c>
      <c r="O108" s="34"/>
      <c r="P108" s="34"/>
      <c r="AD108" s="34"/>
      <c r="AE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 t="s">
        <v>93</v>
      </c>
      <c r="B109" s="77">
        <v>2731506.3600000003</v>
      </c>
      <c r="C109" s="77">
        <v>656945.91999999993</v>
      </c>
      <c r="D109" s="77">
        <v>1387858.02</v>
      </c>
      <c r="E109" s="78">
        <v>1470798.4300000002</v>
      </c>
      <c r="F109" s="19">
        <f t="shared" si="18"/>
        <v>3471392.6900000004</v>
      </c>
      <c r="G109" s="81">
        <v>3106659</v>
      </c>
      <c r="H109" s="19">
        <f t="shared" si="19"/>
        <v>364733.69000000041</v>
      </c>
      <c r="I109" s="21">
        <f t="shared" si="22"/>
        <v>0.11740383801376342</v>
      </c>
      <c r="J109" s="1"/>
      <c r="K109" s="19">
        <f t="shared" si="20"/>
        <v>3388452.2800000003</v>
      </c>
      <c r="L109" s="81">
        <v>3008235.82</v>
      </c>
      <c r="M109" s="19">
        <f t="shared" si="21"/>
        <v>380216.46000000043</v>
      </c>
      <c r="N109" s="21">
        <f t="shared" si="23"/>
        <v>0.12639183985250213</v>
      </c>
      <c r="O109" s="34"/>
      <c r="P109" s="34"/>
      <c r="AD109" s="34"/>
      <c r="AE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 t="s">
        <v>94</v>
      </c>
      <c r="B110" s="77">
        <v>1688066.83</v>
      </c>
      <c r="C110" s="77">
        <v>355920.66999999969</v>
      </c>
      <c r="D110" s="77">
        <v>882496.97</v>
      </c>
      <c r="E110" s="78">
        <v>937430.53</v>
      </c>
      <c r="F110" s="19">
        <f t="shared" si="18"/>
        <v>2098921.0599999996</v>
      </c>
      <c r="G110" s="81">
        <v>1792400.83</v>
      </c>
      <c r="H110" s="19">
        <f t="shared" si="19"/>
        <v>306520.22999999952</v>
      </c>
      <c r="I110" s="21">
        <f t="shared" si="22"/>
        <v>0.17101098418928951</v>
      </c>
      <c r="J110" s="1"/>
      <c r="K110" s="19">
        <f t="shared" si="20"/>
        <v>2043987.4999999998</v>
      </c>
      <c r="L110" s="81">
        <v>1729323.59</v>
      </c>
      <c r="M110" s="19">
        <f t="shared" si="21"/>
        <v>314663.90999999968</v>
      </c>
      <c r="N110" s="21">
        <f t="shared" si="23"/>
        <v>0.18195779657409261</v>
      </c>
      <c r="O110" s="34"/>
      <c r="P110" s="34"/>
      <c r="AD110" s="34"/>
      <c r="AE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 t="s">
        <v>95</v>
      </c>
      <c r="B111" s="77">
        <v>3649533.16</v>
      </c>
      <c r="C111" s="77">
        <v>892394.28000000119</v>
      </c>
      <c r="D111" s="77">
        <v>2012838.32</v>
      </c>
      <c r="E111" s="78">
        <v>2062585.58</v>
      </c>
      <c r="F111" s="19">
        <f t="shared" si="18"/>
        <v>4591674.7000000011</v>
      </c>
      <c r="G111" s="81">
        <v>4351862.33</v>
      </c>
      <c r="H111" s="19">
        <f t="shared" si="19"/>
        <v>239812.37000000104</v>
      </c>
      <c r="I111" s="21">
        <f t="shared" si="22"/>
        <v>5.5105688511061235E-2</v>
      </c>
      <c r="J111" s="1"/>
      <c r="K111" s="19">
        <f t="shared" si="20"/>
        <v>4541927.4400000013</v>
      </c>
      <c r="L111" s="81">
        <v>4208822.71</v>
      </c>
      <c r="M111" s="19">
        <f t="shared" si="21"/>
        <v>333104.73000000138</v>
      </c>
      <c r="N111" s="21">
        <f t="shared" si="23"/>
        <v>7.9144395702046788E-2</v>
      </c>
      <c r="O111" s="34"/>
      <c r="P111" s="34"/>
      <c r="AD111" s="34"/>
      <c r="AE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 t="s">
        <v>96</v>
      </c>
      <c r="B112" s="77">
        <v>8054297.8000000007</v>
      </c>
      <c r="C112" s="77">
        <v>1930746.42</v>
      </c>
      <c r="D112" s="77">
        <v>4335481.71</v>
      </c>
      <c r="E112" s="78">
        <v>4517108.25</v>
      </c>
      <c r="F112" s="19">
        <f t="shared" si="18"/>
        <v>10166670.760000002</v>
      </c>
      <c r="G112" s="81">
        <v>9470579.6600000001</v>
      </c>
      <c r="H112" s="19">
        <f t="shared" si="19"/>
        <v>696091.10000000149</v>
      </c>
      <c r="I112" s="21">
        <f t="shared" si="22"/>
        <v>7.3500369036545443E-2</v>
      </c>
      <c r="J112" s="1"/>
      <c r="K112" s="19">
        <f t="shared" si="20"/>
        <v>9985044.2200000007</v>
      </c>
      <c r="L112" s="81">
        <v>9124751.3599999994</v>
      </c>
      <c r="M112" s="19">
        <f t="shared" si="21"/>
        <v>860292.86000000127</v>
      </c>
      <c r="N112" s="21">
        <f t="shared" si="23"/>
        <v>9.4281238584894567E-2</v>
      </c>
      <c r="O112" s="34"/>
      <c r="P112" s="34"/>
      <c r="AD112" s="34"/>
      <c r="AE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 t="s">
        <v>97</v>
      </c>
      <c r="B113" s="77">
        <v>3310133.41</v>
      </c>
      <c r="C113" s="77">
        <v>818813.87999999942</v>
      </c>
      <c r="D113" s="77">
        <v>1787561.53</v>
      </c>
      <c r="E113" s="78">
        <v>1837022.71</v>
      </c>
      <c r="F113" s="19">
        <f t="shared" si="18"/>
        <v>4178408.4699999997</v>
      </c>
      <c r="G113" s="81">
        <v>4009340.61</v>
      </c>
      <c r="H113" s="19">
        <f t="shared" si="19"/>
        <v>169067.85999999987</v>
      </c>
      <c r="I113" s="21">
        <f t="shared" si="22"/>
        <v>4.2168495133168449E-2</v>
      </c>
      <c r="J113" s="1"/>
      <c r="K113" s="19">
        <f t="shared" si="20"/>
        <v>4128947.2899999996</v>
      </c>
      <c r="L113" s="81">
        <v>3878592.13</v>
      </c>
      <c r="M113" s="19">
        <f t="shared" si="21"/>
        <v>250355.15999999968</v>
      </c>
      <c r="N113" s="21">
        <f t="shared" si="23"/>
        <v>6.4547947195468414E-2</v>
      </c>
      <c r="O113" s="34"/>
      <c r="P113" s="34"/>
      <c r="AD113" s="34"/>
      <c r="AE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 t="s">
        <v>98</v>
      </c>
      <c r="B114" s="77">
        <v>1401193.01</v>
      </c>
      <c r="C114" s="77">
        <v>334999.55000000005</v>
      </c>
      <c r="D114" s="77">
        <v>720293.03</v>
      </c>
      <c r="E114" s="78">
        <v>761953.78</v>
      </c>
      <c r="F114" s="19">
        <f t="shared" si="18"/>
        <v>1777853.31</v>
      </c>
      <c r="G114" s="81">
        <v>1709466.9899999998</v>
      </c>
      <c r="H114" s="19">
        <f t="shared" si="19"/>
        <v>68386.320000000298</v>
      </c>
      <c r="I114" s="21">
        <f t="shared" si="22"/>
        <v>4.0004469463315262E-2</v>
      </c>
      <c r="J114" s="1"/>
      <c r="K114" s="19">
        <f t="shared" si="20"/>
        <v>1736192.56</v>
      </c>
      <c r="L114" s="81">
        <v>1656145.7999999998</v>
      </c>
      <c r="M114" s="19">
        <f t="shared" si="21"/>
        <v>80046.760000000242</v>
      </c>
      <c r="N114" s="21">
        <f t="shared" si="23"/>
        <v>4.8333160039412126E-2</v>
      </c>
      <c r="O114" s="34"/>
      <c r="P114" s="34"/>
      <c r="AD114" s="34"/>
      <c r="AE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 t="s">
        <v>99</v>
      </c>
      <c r="B115" s="77">
        <v>3009861.9</v>
      </c>
      <c r="C115" s="77">
        <v>669882.00000000047</v>
      </c>
      <c r="D115" s="77">
        <v>1572300.01</v>
      </c>
      <c r="E115" s="78">
        <v>1669688.35</v>
      </c>
      <c r="F115" s="19">
        <f t="shared" si="18"/>
        <v>3777132.2400000007</v>
      </c>
      <c r="G115" s="81">
        <v>3374369.8000000007</v>
      </c>
      <c r="H115" s="19">
        <f t="shared" si="19"/>
        <v>402762.43999999994</v>
      </c>
      <c r="I115" s="21">
        <f t="shared" si="22"/>
        <v>0.11935930673632744</v>
      </c>
      <c r="J115" s="1"/>
      <c r="K115" s="19">
        <f t="shared" si="20"/>
        <v>3679743.9000000004</v>
      </c>
      <c r="L115" s="81">
        <v>3258319.7300000004</v>
      </c>
      <c r="M115" s="19">
        <f t="shared" si="21"/>
        <v>421424.16999999993</v>
      </c>
      <c r="N115" s="21">
        <f t="shared" si="23"/>
        <v>0.12933788115385458</v>
      </c>
      <c r="O115" s="34"/>
      <c r="P115" s="34"/>
      <c r="AD115" s="34"/>
      <c r="AE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 t="s">
        <v>100</v>
      </c>
      <c r="B116" s="77">
        <v>51840875.969999999</v>
      </c>
      <c r="C116" s="77">
        <v>11995395.469999999</v>
      </c>
      <c r="D116" s="77">
        <v>26391657.109999999</v>
      </c>
      <c r="E116" s="78">
        <v>27775361.099999998</v>
      </c>
      <c r="F116" s="19">
        <f t="shared" si="18"/>
        <v>65219975.429999992</v>
      </c>
      <c r="G116" s="81">
        <v>48315062.210000001</v>
      </c>
      <c r="H116" s="19">
        <f t="shared" si="19"/>
        <v>16904913.219999991</v>
      </c>
      <c r="I116" s="21">
        <f t="shared" si="22"/>
        <v>0.34988909144985225</v>
      </c>
      <c r="J116" s="1"/>
      <c r="K116" s="19">
        <f t="shared" si="20"/>
        <v>63836271.439999998</v>
      </c>
      <c r="L116" s="81">
        <v>46716381.420000002</v>
      </c>
      <c r="M116" s="19">
        <f t="shared" si="21"/>
        <v>17119890.019999996</v>
      </c>
      <c r="N116" s="21">
        <f t="shared" si="23"/>
        <v>0.36646438571697049</v>
      </c>
      <c r="O116" s="34"/>
      <c r="P116" s="34"/>
      <c r="AD116" s="34"/>
      <c r="AE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 t="s">
        <v>101</v>
      </c>
      <c r="B117" s="77">
        <v>1095899.02</v>
      </c>
      <c r="C117" s="77">
        <v>247115.97999999998</v>
      </c>
      <c r="D117" s="77">
        <v>580680.56999999995</v>
      </c>
      <c r="E117" s="78">
        <v>616335.43999999994</v>
      </c>
      <c r="F117" s="19">
        <f t="shared" si="18"/>
        <v>1378669.87</v>
      </c>
      <c r="G117" s="81">
        <v>1220496.21</v>
      </c>
      <c r="H117" s="19">
        <f t="shared" si="19"/>
        <v>158173.66000000015</v>
      </c>
      <c r="I117" s="21">
        <f t="shared" si="22"/>
        <v>0.12959782972206058</v>
      </c>
      <c r="J117" s="1"/>
      <c r="K117" s="19">
        <f t="shared" si="20"/>
        <v>1343015</v>
      </c>
      <c r="L117" s="81">
        <v>1181220.33</v>
      </c>
      <c r="M117" s="19">
        <f t="shared" si="21"/>
        <v>161794.66999999993</v>
      </c>
      <c r="N117" s="21">
        <f t="shared" si="23"/>
        <v>0.13697247320489314</v>
      </c>
      <c r="O117" s="34"/>
      <c r="P117" s="34"/>
      <c r="AD117" s="34"/>
      <c r="AE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 t="s">
        <v>102</v>
      </c>
      <c r="B118" s="77">
        <v>682882.15</v>
      </c>
      <c r="C118" s="77">
        <v>157969.03000000003</v>
      </c>
      <c r="D118" s="77">
        <v>352905.63</v>
      </c>
      <c r="E118" s="78">
        <v>378643.31</v>
      </c>
      <c r="F118" s="19">
        <f t="shared" si="18"/>
        <v>866588.8600000001</v>
      </c>
      <c r="G118" s="81">
        <v>753839.25</v>
      </c>
      <c r="H118" s="19">
        <f t="shared" si="19"/>
        <v>112749.6100000001</v>
      </c>
      <c r="I118" s="21">
        <f t="shared" si="22"/>
        <v>0.14956717894431759</v>
      </c>
      <c r="J118" s="1"/>
      <c r="K118" s="19">
        <f t="shared" si="20"/>
        <v>840851.18</v>
      </c>
      <c r="L118" s="81">
        <v>726313.4800000001</v>
      </c>
      <c r="M118" s="19">
        <f t="shared" si="21"/>
        <v>114537.69999999995</v>
      </c>
      <c r="N118" s="21">
        <f t="shared" si="23"/>
        <v>0.15769733476514847</v>
      </c>
      <c r="O118" s="34"/>
      <c r="P118" s="34"/>
      <c r="AD118" s="34"/>
      <c r="AE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>
      <c r="A119" s="6" t="s">
        <v>103</v>
      </c>
      <c r="B119" s="77" t="s">
        <v>128</v>
      </c>
      <c r="C119" s="77" t="s">
        <v>123</v>
      </c>
      <c r="D119" s="79" t="s">
        <v>123</v>
      </c>
      <c r="E119" s="78" t="s">
        <v>123</v>
      </c>
      <c r="F119" s="19"/>
      <c r="G119" s="81"/>
      <c r="H119" s="19" t="s">
        <v>123</v>
      </c>
      <c r="I119" s="21" t="str">
        <f t="shared" si="22"/>
        <v xml:space="preserve"> </v>
      </c>
      <c r="J119" s="1"/>
      <c r="K119" s="19" t="s">
        <v>128</v>
      </c>
      <c r="L119" s="81" t="s">
        <v>128</v>
      </c>
      <c r="M119" s="19" t="s">
        <v>123</v>
      </c>
      <c r="N119" s="21" t="str">
        <f t="shared" si="23"/>
        <v xml:space="preserve"> </v>
      </c>
      <c r="O119" s="34"/>
      <c r="P119" s="34"/>
      <c r="AD119" s="34"/>
      <c r="AE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 t="s">
        <v>104</v>
      </c>
      <c r="B120" s="77">
        <v>392339.85</v>
      </c>
      <c r="C120" s="77">
        <v>89688.100000000093</v>
      </c>
      <c r="D120" s="77">
        <v>203307.27</v>
      </c>
      <c r="E120" s="78">
        <v>215118.81</v>
      </c>
      <c r="F120" s="19">
        <f t="shared" ref="F120:F145" si="24">B120+C120-D120+E120</f>
        <v>493839.49000000005</v>
      </c>
      <c r="G120" s="81">
        <v>418659.38</v>
      </c>
      <c r="H120" s="19">
        <f t="shared" ref="H120:H145" si="25">F120-G120</f>
        <v>75180.110000000044</v>
      </c>
      <c r="I120" s="21">
        <f t="shared" si="22"/>
        <v>0.1795734518118286</v>
      </c>
      <c r="J120" s="1"/>
      <c r="K120" s="19">
        <f t="shared" ref="K120:K145" si="26">B120+C120</f>
        <v>482027.95000000007</v>
      </c>
      <c r="L120" s="81">
        <v>405520.01999999996</v>
      </c>
      <c r="M120" s="19">
        <f t="shared" ref="M120:M145" si="27">K120-L120</f>
        <v>76507.930000000109</v>
      </c>
      <c r="N120" s="21">
        <f t="shared" si="23"/>
        <v>0.18866622170713088</v>
      </c>
      <c r="O120" s="34"/>
      <c r="P120" s="34"/>
      <c r="AD120" s="34"/>
      <c r="AE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 t="s">
        <v>105</v>
      </c>
      <c r="B121" s="77">
        <v>67847.45</v>
      </c>
      <c r="C121" s="77">
        <v>14680.750000000015</v>
      </c>
      <c r="D121" s="77">
        <v>35500.61</v>
      </c>
      <c r="E121" s="78">
        <v>37563.08</v>
      </c>
      <c r="F121" s="19">
        <f t="shared" si="24"/>
        <v>84590.670000000013</v>
      </c>
      <c r="G121" s="81">
        <v>83156.17</v>
      </c>
      <c r="H121" s="19">
        <f t="shared" si="25"/>
        <v>1434.5000000000146</v>
      </c>
      <c r="I121" s="21">
        <f t="shared" si="22"/>
        <v>1.7250674243414643E-2</v>
      </c>
      <c r="J121" s="1"/>
      <c r="K121" s="19">
        <f t="shared" si="26"/>
        <v>82528.200000000012</v>
      </c>
      <c r="L121" s="81">
        <v>80563.179999999993</v>
      </c>
      <c r="M121" s="19">
        <f t="shared" si="27"/>
        <v>1965.0200000000186</v>
      </c>
      <c r="N121" s="21">
        <f t="shared" si="23"/>
        <v>2.4391043153957126E-2</v>
      </c>
      <c r="O121" s="34"/>
      <c r="P121" s="34"/>
      <c r="AD121" s="34"/>
      <c r="AE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 t="s">
        <v>106</v>
      </c>
      <c r="B122" s="77">
        <v>48999.59</v>
      </c>
      <c r="C122" s="77">
        <v>11159.080000000002</v>
      </c>
      <c r="D122" s="77">
        <v>25548.93</v>
      </c>
      <c r="E122" s="78">
        <v>27033.25</v>
      </c>
      <c r="F122" s="19">
        <f t="shared" si="24"/>
        <v>61642.99</v>
      </c>
      <c r="G122" s="81">
        <v>55907.400000000009</v>
      </c>
      <c r="H122" s="19">
        <f t="shared" si="25"/>
        <v>5735.5899999999892</v>
      </c>
      <c r="I122" s="21">
        <f t="shared" si="22"/>
        <v>0.10259089136679567</v>
      </c>
      <c r="J122" s="1"/>
      <c r="K122" s="19">
        <f t="shared" si="26"/>
        <v>60158.67</v>
      </c>
      <c r="L122" s="81">
        <v>54251.740000000005</v>
      </c>
      <c r="M122" s="19">
        <f t="shared" si="27"/>
        <v>5906.929999999993</v>
      </c>
      <c r="N122" s="21">
        <f t="shared" si="23"/>
        <v>0.1088800101158045</v>
      </c>
      <c r="O122" s="34"/>
      <c r="P122" s="34"/>
      <c r="AD122" s="34"/>
      <c r="AE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 t="s">
        <v>107</v>
      </c>
      <c r="B123" s="77">
        <v>139399.25</v>
      </c>
      <c r="C123" s="77">
        <v>31514.099999999977</v>
      </c>
      <c r="D123" s="77">
        <v>72994.63</v>
      </c>
      <c r="E123" s="78">
        <v>77235.399999999994</v>
      </c>
      <c r="F123" s="19">
        <f t="shared" si="24"/>
        <v>175154.11999999997</v>
      </c>
      <c r="G123" s="81">
        <v>166917.58000000002</v>
      </c>
      <c r="H123" s="19">
        <f t="shared" si="25"/>
        <v>8236.5399999999499</v>
      </c>
      <c r="I123" s="21">
        <f t="shared" si="22"/>
        <v>4.9344952161419764E-2</v>
      </c>
      <c r="J123" s="1"/>
      <c r="K123" s="19">
        <f t="shared" si="26"/>
        <v>170913.34999999998</v>
      </c>
      <c r="L123" s="81">
        <v>161810.75</v>
      </c>
      <c r="M123" s="19">
        <f t="shared" si="27"/>
        <v>9102.5999999999767</v>
      </c>
      <c r="N123" s="21">
        <f t="shared" si="23"/>
        <v>5.6254606075306857E-2</v>
      </c>
      <c r="O123" s="34"/>
      <c r="P123" s="34"/>
      <c r="AD123" s="34"/>
      <c r="AE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 t="s">
        <v>108</v>
      </c>
      <c r="B124" s="77">
        <v>55216.29</v>
      </c>
      <c r="C124" s="77">
        <v>12172.43</v>
      </c>
      <c r="D124" s="77">
        <v>28932.639999999999</v>
      </c>
      <c r="E124" s="78">
        <v>30613.55</v>
      </c>
      <c r="F124" s="19">
        <f t="shared" si="24"/>
        <v>69069.63</v>
      </c>
      <c r="G124" s="81">
        <v>67593.100000000006</v>
      </c>
      <c r="H124" s="19">
        <f t="shared" si="25"/>
        <v>1476.5299999999988</v>
      </c>
      <c r="I124" s="21">
        <f t="shared" si="22"/>
        <v>2.184438944211764E-2</v>
      </c>
      <c r="J124" s="1"/>
      <c r="K124" s="19">
        <f t="shared" si="26"/>
        <v>67388.72</v>
      </c>
      <c r="L124" s="81">
        <v>65538.850000000006</v>
      </c>
      <c r="M124" s="19">
        <f t="shared" si="27"/>
        <v>1849.8699999999953</v>
      </c>
      <c r="N124" s="21">
        <f t="shared" si="23"/>
        <v>2.8225548663121103E-2</v>
      </c>
      <c r="O124" s="34"/>
      <c r="P124" s="34"/>
      <c r="AD124" s="34"/>
      <c r="AE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 t="s">
        <v>109</v>
      </c>
      <c r="B125" s="77">
        <v>42012.259999999995</v>
      </c>
      <c r="C125" s="77">
        <v>9727.330000000009</v>
      </c>
      <c r="D125" s="77">
        <v>21903.23</v>
      </c>
      <c r="E125" s="78">
        <v>23175.74</v>
      </c>
      <c r="F125" s="19">
        <f t="shared" si="24"/>
        <v>53012.100000000006</v>
      </c>
      <c r="G125" s="81">
        <v>51173.350000000006</v>
      </c>
      <c r="H125" s="19">
        <f t="shared" si="25"/>
        <v>1838.75</v>
      </c>
      <c r="I125" s="21">
        <f t="shared" si="22"/>
        <v>3.5931788714242963E-2</v>
      </c>
      <c r="J125" s="1"/>
      <c r="K125" s="19">
        <f t="shared" si="26"/>
        <v>51739.590000000004</v>
      </c>
      <c r="L125" s="81">
        <v>49625.070000000007</v>
      </c>
      <c r="M125" s="19">
        <f t="shared" si="27"/>
        <v>2114.5199999999968</v>
      </c>
      <c r="N125" s="21">
        <f t="shared" si="23"/>
        <v>4.2609914706417396E-2</v>
      </c>
      <c r="O125" s="34"/>
      <c r="P125" s="34"/>
      <c r="AD125" s="34"/>
      <c r="AE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 t="s">
        <v>110</v>
      </c>
      <c r="B126" s="77">
        <v>28394.29</v>
      </c>
      <c r="C126" s="77">
        <v>7075.8700000000026</v>
      </c>
      <c r="D126" s="77">
        <v>14814.78</v>
      </c>
      <c r="E126" s="78">
        <v>15675.47</v>
      </c>
      <c r="F126" s="19">
        <f t="shared" si="24"/>
        <v>36330.850000000006</v>
      </c>
      <c r="G126" s="81">
        <v>32077.39</v>
      </c>
      <c r="H126" s="19">
        <f t="shared" si="25"/>
        <v>4253.4600000000064</v>
      </c>
      <c r="I126" s="21">
        <f t="shared" si="22"/>
        <v>0.13259994033180411</v>
      </c>
      <c r="J126" s="1"/>
      <c r="K126" s="19">
        <f t="shared" si="26"/>
        <v>35470.160000000003</v>
      </c>
      <c r="L126" s="81">
        <v>31082.620000000003</v>
      </c>
      <c r="M126" s="19">
        <f t="shared" si="27"/>
        <v>4387.5400000000009</v>
      </c>
      <c r="N126" s="21">
        <f t="shared" si="23"/>
        <v>0.14115734130520541</v>
      </c>
      <c r="O126" s="34"/>
      <c r="P126" s="34"/>
      <c r="AD126" s="34"/>
      <c r="AE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 t="s">
        <v>111</v>
      </c>
      <c r="B127" s="77">
        <v>57628.99</v>
      </c>
      <c r="C127" s="77">
        <v>13711.07</v>
      </c>
      <c r="D127" s="77">
        <v>30158.67</v>
      </c>
      <c r="E127" s="78">
        <v>31910.799999999999</v>
      </c>
      <c r="F127" s="19">
        <f t="shared" si="24"/>
        <v>73092.19</v>
      </c>
      <c r="G127" s="81">
        <v>79381.739999999991</v>
      </c>
      <c r="H127" s="19">
        <f t="shared" si="25"/>
        <v>-6289.5499999999884</v>
      </c>
      <c r="I127" s="21">
        <f t="shared" si="22"/>
        <v>-7.9231697365162224E-2</v>
      </c>
      <c r="J127" s="1"/>
      <c r="K127" s="19">
        <f t="shared" si="26"/>
        <v>71340.06</v>
      </c>
      <c r="L127" s="81">
        <v>77043.049999999988</v>
      </c>
      <c r="M127" s="19">
        <f t="shared" si="27"/>
        <v>-5702.9899999999907</v>
      </c>
      <c r="N127" s="21">
        <f t="shared" si="23"/>
        <v>-7.4023419373973276E-2</v>
      </c>
      <c r="O127" s="34"/>
      <c r="P127" s="34"/>
      <c r="AD127" s="34"/>
      <c r="AE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 t="s">
        <v>112</v>
      </c>
      <c r="B128" s="77">
        <v>52406.26</v>
      </c>
      <c r="C128" s="77">
        <v>11568.32</v>
      </c>
      <c r="D128" s="77">
        <v>27436.44</v>
      </c>
      <c r="E128" s="78">
        <v>29030.42</v>
      </c>
      <c r="F128" s="19">
        <f t="shared" si="24"/>
        <v>65568.56</v>
      </c>
      <c r="G128" s="81">
        <v>64773.479999999989</v>
      </c>
      <c r="H128" s="19">
        <f t="shared" si="25"/>
        <v>795.08000000000902</v>
      </c>
      <c r="I128" s="21">
        <f t="shared" si="22"/>
        <v>1.2274776652420272E-2</v>
      </c>
      <c r="J128" s="1"/>
      <c r="K128" s="19">
        <f t="shared" si="26"/>
        <v>63974.58</v>
      </c>
      <c r="L128" s="81">
        <v>62816.469999999994</v>
      </c>
      <c r="M128" s="19">
        <f t="shared" si="27"/>
        <v>1158.1100000000079</v>
      </c>
      <c r="N128" s="21">
        <f t="shared" si="23"/>
        <v>1.8436406885009804E-2</v>
      </c>
      <c r="O128" s="34"/>
      <c r="P128" s="34"/>
      <c r="AD128" s="34"/>
      <c r="AE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 t="s">
        <v>113</v>
      </c>
      <c r="B129" s="77">
        <v>141634.82999999999</v>
      </c>
      <c r="C129" s="77">
        <v>33925.31</v>
      </c>
      <c r="D129" s="77">
        <v>74425.789999999994</v>
      </c>
      <c r="E129" s="78">
        <v>78749.7</v>
      </c>
      <c r="F129" s="19">
        <f t="shared" si="24"/>
        <v>179884.05</v>
      </c>
      <c r="G129" s="81">
        <v>172185.08000000002</v>
      </c>
      <c r="H129" s="19">
        <f t="shared" si="25"/>
        <v>7698.9699999999721</v>
      </c>
      <c r="I129" s="21">
        <f t="shared" si="22"/>
        <v>4.4713339854997702E-2</v>
      </c>
      <c r="J129" s="1"/>
      <c r="K129" s="19">
        <f t="shared" si="26"/>
        <v>175560.13999999998</v>
      </c>
      <c r="L129" s="81">
        <v>166974.5</v>
      </c>
      <c r="M129" s="19">
        <f t="shared" si="27"/>
        <v>8585.6399999999849</v>
      </c>
      <c r="N129" s="21">
        <f t="shared" si="23"/>
        <v>5.1418869348313523E-2</v>
      </c>
      <c r="O129" s="34"/>
      <c r="P129" s="34"/>
      <c r="AD129" s="34"/>
      <c r="AE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 t="s">
        <v>114</v>
      </c>
      <c r="B130" s="77">
        <v>183986.3</v>
      </c>
      <c r="C130" s="77">
        <v>41635.020000000019</v>
      </c>
      <c r="D130" s="77">
        <v>96494.87</v>
      </c>
      <c r="E130" s="78">
        <v>102100.92</v>
      </c>
      <c r="F130" s="19">
        <f t="shared" si="24"/>
        <v>231227.37</v>
      </c>
      <c r="G130" s="81">
        <v>236885.77999999997</v>
      </c>
      <c r="H130" s="19">
        <f t="shared" si="25"/>
        <v>-5658.4099999999744</v>
      </c>
      <c r="I130" s="21">
        <f t="shared" si="22"/>
        <v>-2.3886659638244101E-2</v>
      </c>
      <c r="J130" s="1"/>
      <c r="K130" s="19">
        <f t="shared" si="26"/>
        <v>225621.32</v>
      </c>
      <c r="L130" s="81">
        <v>229775.87</v>
      </c>
      <c r="M130" s="19">
        <f t="shared" si="27"/>
        <v>-4154.5499999999884</v>
      </c>
      <c r="N130" s="21">
        <f t="shared" si="23"/>
        <v>-1.80808802943494E-2</v>
      </c>
      <c r="O130" s="34"/>
      <c r="P130" s="34"/>
      <c r="AD130" s="34"/>
      <c r="AE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 t="s">
        <v>152</v>
      </c>
      <c r="B131" s="77">
        <v>230439.91999999998</v>
      </c>
      <c r="C131" s="77">
        <v>56789.570000000007</v>
      </c>
      <c r="D131" s="77">
        <v>126378.93</v>
      </c>
      <c r="E131" s="78">
        <v>133721.16</v>
      </c>
      <c r="F131" s="19">
        <f t="shared" si="24"/>
        <v>294571.71999999997</v>
      </c>
      <c r="G131" s="81">
        <v>306709.01999999996</v>
      </c>
      <c r="H131" s="19">
        <f t="shared" si="25"/>
        <v>-12137.299999999988</v>
      </c>
      <c r="I131" s="21">
        <f t="shared" si="22"/>
        <v>-3.957268684174986E-2</v>
      </c>
      <c r="J131" s="1"/>
      <c r="K131" s="19">
        <f t="shared" si="26"/>
        <v>287229.49</v>
      </c>
      <c r="L131" s="81">
        <v>297846.84999999998</v>
      </c>
      <c r="M131" s="19">
        <f t="shared" si="27"/>
        <v>-10617.359999999986</v>
      </c>
      <c r="N131" s="21">
        <f t="shared" si="23"/>
        <v>-3.5647044781571435E-2</v>
      </c>
      <c r="O131" s="34"/>
      <c r="P131" s="34"/>
      <c r="AD131" s="34"/>
      <c r="AE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 t="s">
        <v>115</v>
      </c>
      <c r="B132" s="77">
        <v>254312.51</v>
      </c>
      <c r="C132" s="77">
        <v>59842.800000000047</v>
      </c>
      <c r="D132" s="77">
        <v>132840.74</v>
      </c>
      <c r="E132" s="78">
        <v>140558.39000000001</v>
      </c>
      <c r="F132" s="19">
        <f t="shared" si="24"/>
        <v>321872.96000000008</v>
      </c>
      <c r="G132" s="81">
        <v>308057.28999999998</v>
      </c>
      <c r="H132" s="19">
        <f t="shared" si="25"/>
        <v>13815.6700000001</v>
      </c>
      <c r="I132" s="21">
        <f t="shared" si="22"/>
        <v>4.4847729459673191E-2</v>
      </c>
      <c r="J132" s="1"/>
      <c r="K132" s="19">
        <f t="shared" si="26"/>
        <v>314155.31000000006</v>
      </c>
      <c r="L132" s="81">
        <v>298753.96999999997</v>
      </c>
      <c r="M132" s="19">
        <f t="shared" si="27"/>
        <v>15401.340000000084</v>
      </c>
      <c r="N132" s="21">
        <f t="shared" si="23"/>
        <v>5.1551917452343998E-2</v>
      </c>
      <c r="O132" s="34"/>
      <c r="P132" s="34"/>
      <c r="AD132" s="34"/>
      <c r="AE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 t="s">
        <v>150</v>
      </c>
      <c r="B133" s="77">
        <v>216812.6</v>
      </c>
      <c r="C133" s="77">
        <v>53167.839999999997</v>
      </c>
      <c r="D133" s="77">
        <v>113904.6</v>
      </c>
      <c r="E133" s="78">
        <v>120522.12</v>
      </c>
      <c r="F133" s="19">
        <f t="shared" si="24"/>
        <v>276597.95999999996</v>
      </c>
      <c r="G133" s="81">
        <v>243616.8</v>
      </c>
      <c r="H133" s="19">
        <f t="shared" si="25"/>
        <v>32981.159999999974</v>
      </c>
      <c r="I133" s="21">
        <f t="shared" si="22"/>
        <v>0.1353813037524505</v>
      </c>
      <c r="J133" s="1"/>
      <c r="K133" s="19">
        <f t="shared" si="26"/>
        <v>269980.44</v>
      </c>
      <c r="L133" s="81">
        <v>236436.93</v>
      </c>
      <c r="M133" s="19">
        <f t="shared" si="27"/>
        <v>33543.510000000009</v>
      </c>
      <c r="N133" s="21">
        <f t="shared" si="23"/>
        <v>0.14187085748406569</v>
      </c>
      <c r="O133" s="34"/>
      <c r="P133" s="34"/>
      <c r="AD133" s="34"/>
      <c r="AE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 t="s">
        <v>116</v>
      </c>
      <c r="B134" s="77">
        <v>175429.01</v>
      </c>
      <c r="C134" s="77">
        <v>40265.76999999999</v>
      </c>
      <c r="D134" s="77">
        <v>91881.73</v>
      </c>
      <c r="E134" s="78">
        <v>97219.78</v>
      </c>
      <c r="F134" s="19">
        <f t="shared" si="24"/>
        <v>221032.83000000002</v>
      </c>
      <c r="G134" s="81">
        <v>217832.14</v>
      </c>
      <c r="H134" s="19">
        <f t="shared" si="25"/>
        <v>3200.6900000000023</v>
      </c>
      <c r="I134" s="21">
        <f t="shared" si="22"/>
        <v>1.4693378121336975E-2</v>
      </c>
      <c r="J134" s="1"/>
      <c r="K134" s="19">
        <f t="shared" si="26"/>
        <v>215694.78</v>
      </c>
      <c r="L134" s="81">
        <v>211198.77</v>
      </c>
      <c r="M134" s="19">
        <f t="shared" si="27"/>
        <v>4496.0100000000093</v>
      </c>
      <c r="N134" s="21">
        <f t="shared" si="23"/>
        <v>2.1288050115064738E-2</v>
      </c>
      <c r="O134" s="34"/>
      <c r="P134" s="34"/>
      <c r="AD134" s="34"/>
      <c r="AE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 t="s">
        <v>117</v>
      </c>
      <c r="B135" s="77">
        <v>38492.42</v>
      </c>
      <c r="C135" s="77">
        <v>9145.5600000000049</v>
      </c>
      <c r="D135" s="77">
        <v>20201.78</v>
      </c>
      <c r="E135" s="78">
        <v>21375.439999999999</v>
      </c>
      <c r="F135" s="19">
        <f t="shared" si="24"/>
        <v>48811.64</v>
      </c>
      <c r="G135" s="81">
        <v>50052.22</v>
      </c>
      <c r="H135" s="19">
        <f t="shared" si="25"/>
        <v>-1240.5800000000017</v>
      </c>
      <c r="I135" s="21">
        <f t="shared" si="22"/>
        <v>-2.4785713800506759E-2</v>
      </c>
      <c r="J135" s="1"/>
      <c r="K135" s="19">
        <f t="shared" si="26"/>
        <v>47637.98</v>
      </c>
      <c r="L135" s="81">
        <v>35072.42</v>
      </c>
      <c r="M135" s="19">
        <f t="shared" si="27"/>
        <v>12565.560000000005</v>
      </c>
      <c r="N135" s="21">
        <f t="shared" si="23"/>
        <v>0.35827467850806993</v>
      </c>
      <c r="O135" s="34"/>
      <c r="P135" s="34"/>
      <c r="AD135" s="34"/>
      <c r="AE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 t="s">
        <v>151</v>
      </c>
      <c r="B136" s="77">
        <v>82791.11</v>
      </c>
      <c r="C136" s="77">
        <v>19184.89</v>
      </c>
      <c r="D136" s="77">
        <v>43335.68</v>
      </c>
      <c r="E136" s="78">
        <v>45853.35</v>
      </c>
      <c r="F136" s="19">
        <f t="shared" si="24"/>
        <v>104493.67</v>
      </c>
      <c r="G136" s="81">
        <v>105934.65000000002</v>
      </c>
      <c r="H136" s="19">
        <f t="shared" si="25"/>
        <v>-1440.980000000025</v>
      </c>
      <c r="I136" s="21">
        <f t="shared" si="22"/>
        <v>-1.3602537035804829E-2</v>
      </c>
      <c r="J136" s="1"/>
      <c r="K136" s="19">
        <f t="shared" si="26"/>
        <v>101976</v>
      </c>
      <c r="L136" s="81">
        <v>102831.42000000001</v>
      </c>
      <c r="M136" s="19">
        <f t="shared" si="27"/>
        <v>-855.42000000001281</v>
      </c>
      <c r="N136" s="21">
        <f t="shared" si="23"/>
        <v>-8.3186636924785784E-3</v>
      </c>
      <c r="O136" s="34"/>
      <c r="P136" s="34"/>
      <c r="AD136" s="34"/>
      <c r="AE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 t="s">
        <v>172</v>
      </c>
      <c r="B137" s="77">
        <v>75854.59</v>
      </c>
      <c r="C137" s="77">
        <v>14551.270000000004</v>
      </c>
      <c r="D137" s="77">
        <v>39157.33</v>
      </c>
      <c r="E137" s="78">
        <v>41432.25</v>
      </c>
      <c r="F137" s="19">
        <f t="shared" si="24"/>
        <v>92680.78</v>
      </c>
      <c r="G137" s="81">
        <v>0</v>
      </c>
      <c r="H137" s="19">
        <f>F137-G137</f>
        <v>92680.78</v>
      </c>
      <c r="I137" s="21" t="str">
        <f>IF(ISERR(+F137/G137-1)," ",+F137/G137-1)</f>
        <v xml:space="preserve"> </v>
      </c>
      <c r="J137" s="1"/>
      <c r="K137" s="19">
        <f>B137+C137</f>
        <v>90405.86</v>
      </c>
      <c r="L137" s="81">
        <v>0</v>
      </c>
      <c r="M137" s="19">
        <f>K137-L137</f>
        <v>90405.86</v>
      </c>
      <c r="N137" s="21" t="str">
        <f>IF(ISERR(+K137/L137-1)," ",+K137/L137-1)</f>
        <v xml:space="preserve"> </v>
      </c>
      <c r="O137" s="34"/>
      <c r="P137" s="34"/>
      <c r="AD137" s="34"/>
      <c r="AE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 t="s">
        <v>146</v>
      </c>
      <c r="B138" s="77">
        <v>35835.33</v>
      </c>
      <c r="C138" s="77">
        <v>7953.8300000000017</v>
      </c>
      <c r="D138" s="77">
        <v>18520.77</v>
      </c>
      <c r="E138" s="78">
        <v>19596.77</v>
      </c>
      <c r="F138" s="19">
        <f t="shared" si="24"/>
        <v>44865.16</v>
      </c>
      <c r="G138" s="81">
        <v>46630.260000000009</v>
      </c>
      <c r="H138" s="19">
        <f t="shared" si="25"/>
        <v>-1765.1000000000058</v>
      </c>
      <c r="I138" s="21">
        <f t="shared" si="22"/>
        <v>-3.7853102255917204E-2</v>
      </c>
      <c r="J138" s="1"/>
      <c r="K138" s="19">
        <f t="shared" si="26"/>
        <v>43789.16</v>
      </c>
      <c r="L138" s="81">
        <v>45205.270000000004</v>
      </c>
      <c r="M138" s="19">
        <f t="shared" si="27"/>
        <v>-1416.1100000000006</v>
      </c>
      <c r="N138" s="21">
        <f t="shared" si="23"/>
        <v>-3.1326214841765121E-2</v>
      </c>
      <c r="O138" s="34"/>
      <c r="P138" s="34"/>
      <c r="AD138" s="34"/>
      <c r="AE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 t="s">
        <v>170</v>
      </c>
      <c r="B139" s="77">
        <v>79793.87</v>
      </c>
      <c r="C139" s="77">
        <v>18713.47</v>
      </c>
      <c r="D139" s="77">
        <v>41693.949999999997</v>
      </c>
      <c r="E139" s="78">
        <v>44116.24</v>
      </c>
      <c r="F139" s="19">
        <f>B139+C139-D139+E139</f>
        <v>100929.63</v>
      </c>
      <c r="G139" s="79">
        <v>98695.930000000008</v>
      </c>
      <c r="H139" s="19">
        <f>F139-G139</f>
        <v>2233.6999999999971</v>
      </c>
      <c r="I139" s="21">
        <f>IF(ISERR(+F139/G139-1)," ",+F139/G139-1)</f>
        <v>2.2632138934199242E-2</v>
      </c>
      <c r="J139" s="1"/>
      <c r="K139" s="19">
        <f>B139+C139</f>
        <v>98507.34</v>
      </c>
      <c r="L139" s="79">
        <v>95899.290000000008</v>
      </c>
      <c r="M139" s="19">
        <f>K139-L139</f>
        <v>2608.0499999999884</v>
      </c>
      <c r="N139" s="21">
        <f>IF(ISERR(+K139/L139-1)," ",+K139/L139-1)</f>
        <v>2.7195717507397577E-2</v>
      </c>
      <c r="O139" s="34"/>
      <c r="P139" s="34"/>
      <c r="AD139" s="34"/>
      <c r="AE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 t="s">
        <v>118</v>
      </c>
      <c r="B140" s="77">
        <v>222953.16999999998</v>
      </c>
      <c r="C140" s="77">
        <v>52980.72000000003</v>
      </c>
      <c r="D140" s="77">
        <v>116790.53</v>
      </c>
      <c r="E140" s="78">
        <v>123575.7</v>
      </c>
      <c r="F140" s="19">
        <f t="shared" si="24"/>
        <v>282719.06</v>
      </c>
      <c r="G140" s="81">
        <v>278090.28000000003</v>
      </c>
      <c r="H140" s="19">
        <f t="shared" si="25"/>
        <v>4628.7799999999697</v>
      </c>
      <c r="I140" s="21">
        <f t="shared" si="22"/>
        <v>1.6644882374169834E-2</v>
      </c>
      <c r="J140" s="1"/>
      <c r="K140" s="19">
        <f t="shared" si="26"/>
        <v>275933.89</v>
      </c>
      <c r="L140" s="81">
        <v>269803.12</v>
      </c>
      <c r="M140" s="19">
        <f t="shared" si="27"/>
        <v>6130.7700000000186</v>
      </c>
      <c r="N140" s="21">
        <f t="shared" si="23"/>
        <v>2.272312492160955E-2</v>
      </c>
      <c r="O140" s="34"/>
      <c r="P140" s="34"/>
      <c r="AD140" s="34"/>
      <c r="AE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 t="s">
        <v>142</v>
      </c>
      <c r="B141" s="77">
        <v>132041.72</v>
      </c>
      <c r="C141" s="77">
        <v>30679.389999999985</v>
      </c>
      <c r="D141" s="77">
        <v>69296.47</v>
      </c>
      <c r="E141" s="78">
        <v>73322.39</v>
      </c>
      <c r="F141" s="19">
        <f t="shared" si="24"/>
        <v>166747.02999999997</v>
      </c>
      <c r="G141" s="81">
        <v>166541.69999999998</v>
      </c>
      <c r="H141" s="19">
        <f t="shared" si="25"/>
        <v>205.32999999998719</v>
      </c>
      <c r="I141" s="21">
        <f t="shared" si="22"/>
        <v>1.2329044317429538E-3</v>
      </c>
      <c r="J141" s="1"/>
      <c r="K141" s="19">
        <f t="shared" si="26"/>
        <v>162721.10999999999</v>
      </c>
      <c r="L141" s="81">
        <v>161488.41999999998</v>
      </c>
      <c r="M141" s="19">
        <f t="shared" si="27"/>
        <v>1232.6900000000023</v>
      </c>
      <c r="N141" s="21">
        <f t="shared" si="23"/>
        <v>7.6333027470329995E-3</v>
      </c>
      <c r="O141" s="34"/>
      <c r="P141" s="34"/>
      <c r="AD141" s="34"/>
      <c r="AE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 t="s">
        <v>119</v>
      </c>
      <c r="B142" s="77">
        <v>184070.31</v>
      </c>
      <c r="C142" s="77">
        <v>40423.820000000007</v>
      </c>
      <c r="D142" s="77">
        <v>96226.84</v>
      </c>
      <c r="E142" s="78">
        <v>101817.33</v>
      </c>
      <c r="F142" s="19">
        <f t="shared" si="24"/>
        <v>230084.62</v>
      </c>
      <c r="G142" s="81">
        <v>222284.06999999998</v>
      </c>
      <c r="H142" s="19">
        <f t="shared" si="25"/>
        <v>7800.5500000000175</v>
      </c>
      <c r="I142" s="21">
        <f t="shared" si="22"/>
        <v>3.5092708172924869E-2</v>
      </c>
      <c r="J142" s="1"/>
      <c r="K142" s="19">
        <f t="shared" si="26"/>
        <v>224494.13</v>
      </c>
      <c r="L142" s="81">
        <v>215437.34999999998</v>
      </c>
      <c r="M142" s="19">
        <f t="shared" si="27"/>
        <v>9056.7800000000279</v>
      </c>
      <c r="N142" s="21">
        <f t="shared" si="23"/>
        <v>4.2039042905048785E-2</v>
      </c>
      <c r="O142" s="34"/>
      <c r="P142" s="34"/>
      <c r="AD142" s="34"/>
      <c r="AE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 t="s">
        <v>120</v>
      </c>
      <c r="B143" s="77">
        <v>90791.93</v>
      </c>
      <c r="C143" s="77">
        <v>21691.300000000017</v>
      </c>
      <c r="D143" s="77">
        <v>47460.79</v>
      </c>
      <c r="E143" s="78">
        <v>50218.12</v>
      </c>
      <c r="F143" s="19">
        <f t="shared" si="24"/>
        <v>115240.56000000001</v>
      </c>
      <c r="G143" s="81">
        <v>135194.95000000001</v>
      </c>
      <c r="H143" s="19">
        <f t="shared" si="25"/>
        <v>-19954.39</v>
      </c>
      <c r="I143" s="21">
        <f t="shared" si="22"/>
        <v>-0.14759715507125082</v>
      </c>
      <c r="J143" s="1"/>
      <c r="K143" s="19">
        <f t="shared" si="26"/>
        <v>112483.23000000001</v>
      </c>
      <c r="L143" s="81">
        <v>131243.33000000002</v>
      </c>
      <c r="M143" s="19">
        <f t="shared" si="27"/>
        <v>-18760.100000000006</v>
      </c>
      <c r="N143" s="21">
        <f t="shared" si="23"/>
        <v>-0.14294135938184438</v>
      </c>
      <c r="O143" s="34"/>
      <c r="P143" s="34"/>
      <c r="AD143" s="34"/>
      <c r="AE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 t="s">
        <v>121</v>
      </c>
      <c r="B144" s="77">
        <v>32521.23</v>
      </c>
      <c r="C144" s="77">
        <v>7420.5400000000045</v>
      </c>
      <c r="D144" s="77">
        <v>17061.689999999999</v>
      </c>
      <c r="E144" s="78">
        <v>18052.919999999998</v>
      </c>
      <c r="F144" s="19">
        <f t="shared" si="24"/>
        <v>40933</v>
      </c>
      <c r="G144" s="81">
        <v>40659.909999999996</v>
      </c>
      <c r="H144" s="19">
        <f t="shared" si="25"/>
        <v>273.09000000000378</v>
      </c>
      <c r="I144" s="21">
        <f t="shared" si="22"/>
        <v>6.7164437894722262E-3</v>
      </c>
      <c r="J144" s="1"/>
      <c r="K144" s="19">
        <f t="shared" si="26"/>
        <v>39941.770000000004</v>
      </c>
      <c r="L144" s="81">
        <v>39423.429999999993</v>
      </c>
      <c r="M144" s="19">
        <f t="shared" si="27"/>
        <v>518.34000000001106</v>
      </c>
      <c r="N144" s="21">
        <f t="shared" si="23"/>
        <v>1.3148018830426711E-2</v>
      </c>
      <c r="O144" s="34"/>
      <c r="P144" s="34"/>
      <c r="AD144" s="34"/>
      <c r="AE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 t="s">
        <v>122</v>
      </c>
      <c r="B145" s="77">
        <v>275030.46999999997</v>
      </c>
      <c r="C145" s="77">
        <v>82906.140000000014</v>
      </c>
      <c r="D145" s="77">
        <v>144038.42000000001</v>
      </c>
      <c r="E145" s="78">
        <v>152406.60999999999</v>
      </c>
      <c r="F145" s="19">
        <f t="shared" si="24"/>
        <v>366304.79999999993</v>
      </c>
      <c r="G145" s="81">
        <v>315247.68999999994</v>
      </c>
      <c r="H145" s="19">
        <f t="shared" si="25"/>
        <v>51057.109999999986</v>
      </c>
      <c r="I145" s="21">
        <f t="shared" si="22"/>
        <v>0.16195871252855176</v>
      </c>
      <c r="J145" s="1"/>
      <c r="K145" s="19">
        <f t="shared" si="26"/>
        <v>357936.61</v>
      </c>
      <c r="L145" s="81">
        <v>304873.56</v>
      </c>
      <c r="M145" s="19">
        <f t="shared" si="27"/>
        <v>53063.049999999988</v>
      </c>
      <c r="N145" s="21">
        <f t="shared" si="23"/>
        <v>0.17404936656363379</v>
      </c>
      <c r="O145" s="34"/>
      <c r="P145" s="34"/>
      <c r="AD145" s="34"/>
      <c r="AE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77" t="s">
        <v>128</v>
      </c>
      <c r="C146" s="77" t="s">
        <v>128</v>
      </c>
      <c r="D146" s="79"/>
      <c r="E146" s="78"/>
      <c r="F146" s="19"/>
      <c r="G146" s="81"/>
      <c r="H146" s="19"/>
      <c r="I146" s="21"/>
      <c r="J146" s="1"/>
      <c r="K146" s="19"/>
      <c r="L146" s="81"/>
      <c r="M146" s="19"/>
      <c r="N146" s="21"/>
      <c r="O146" s="34"/>
      <c r="P146" s="34"/>
      <c r="AD146" s="34"/>
      <c r="AE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 t="s">
        <v>148</v>
      </c>
      <c r="B147" s="77">
        <v>0</v>
      </c>
      <c r="C147" s="77">
        <v>0</v>
      </c>
      <c r="D147" s="80">
        <v>0</v>
      </c>
      <c r="E147" s="78">
        <v>0</v>
      </c>
      <c r="F147" s="19">
        <f>B147+C147-D147+E147</f>
        <v>0</v>
      </c>
      <c r="G147" s="81">
        <v>0</v>
      </c>
      <c r="H147" s="19">
        <f>F147-G147</f>
        <v>0</v>
      </c>
      <c r="I147" s="21" t="str">
        <f>IF(ISERR(+F147/G147-1)," ",+F147/G147-1)</f>
        <v xml:space="preserve"> </v>
      </c>
      <c r="J147" s="25" t="s">
        <v>123</v>
      </c>
      <c r="K147" s="19">
        <f>B147+C147</f>
        <v>0</v>
      </c>
      <c r="L147" s="81">
        <v>0</v>
      </c>
      <c r="M147" s="19">
        <f>K147-L147</f>
        <v>0</v>
      </c>
      <c r="N147" s="21" t="str">
        <f>IF(ISERR(+K147/L147-1)," ",+K147/L147-1)</f>
        <v xml:space="preserve"> </v>
      </c>
      <c r="O147" s="34"/>
      <c r="P147" s="34"/>
      <c r="AD147" s="34"/>
      <c r="AE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 t="s">
        <v>147</v>
      </c>
      <c r="B148" s="77">
        <v>3777016.8600000003</v>
      </c>
      <c r="C148" s="77">
        <v>898599.31999999937</v>
      </c>
      <c r="D148" s="80">
        <v>1986533.3</v>
      </c>
      <c r="E148" s="78">
        <v>2101944.83</v>
      </c>
      <c r="F148" s="19">
        <f>B148+C148-D148+E148</f>
        <v>4791027.71</v>
      </c>
      <c r="G148" s="81">
        <v>4517251.18</v>
      </c>
      <c r="H148" s="19">
        <f>F148-G148</f>
        <v>273776.53000000026</v>
      </c>
      <c r="I148" s="21">
        <f>IF(ISERR(+F148/G148-1)," ",+F148/G148-1)</f>
        <v>6.0606886597791565E-2</v>
      </c>
      <c r="J148" s="25" t="s">
        <v>123</v>
      </c>
      <c r="K148" s="19">
        <f>B148+C148</f>
        <v>4675616.18</v>
      </c>
      <c r="L148" s="81">
        <v>4381103.42</v>
      </c>
      <c r="M148" s="19">
        <f>K148-L148</f>
        <v>294512.75999999978</v>
      </c>
      <c r="N148" s="21">
        <f>IF(ISERR(+K148/L148-1)," ",+K148/L148-1)</f>
        <v>6.722342108052759E-2</v>
      </c>
      <c r="O148" s="34"/>
      <c r="P148" s="34"/>
      <c r="AD148" s="34"/>
      <c r="AE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 t="s">
        <v>124</v>
      </c>
      <c r="B149" s="77">
        <v>1262685296.5699999</v>
      </c>
      <c r="C149" s="77">
        <v>8002105.3000001907</v>
      </c>
      <c r="D149" s="80">
        <v>533749451.13999999</v>
      </c>
      <c r="E149" s="78">
        <v>562754094.92000008</v>
      </c>
      <c r="F149" s="19">
        <f>B149+C149-D149+E149</f>
        <v>1299692045.6500001</v>
      </c>
      <c r="G149" s="81">
        <v>1194003636.8099999</v>
      </c>
      <c r="H149" s="19">
        <f>F149-G149</f>
        <v>105688408.84000015</v>
      </c>
      <c r="I149" s="21">
        <f>IF(ISERR(+F149/G149-1)," ",+F149/G149-1)</f>
        <v>8.8515985698641719E-2</v>
      </c>
      <c r="J149" s="1"/>
      <c r="K149" s="19">
        <f>B149+C149</f>
        <v>1270687401.8700001</v>
      </c>
      <c r="L149" s="81">
        <v>1147977636.26</v>
      </c>
      <c r="M149" s="19">
        <f>K149-L149</f>
        <v>122709765.61000013</v>
      </c>
      <c r="N149" s="21">
        <f>IF(ISERR(+K149/L149-1)," ",+K149/L149-1)</f>
        <v>0.10689212205368093</v>
      </c>
      <c r="O149" s="34"/>
      <c r="P149" s="34"/>
      <c r="AD149" s="34"/>
      <c r="AE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18"/>
      <c r="C150" s="20"/>
      <c r="D150" s="19"/>
      <c r="E150" s="31"/>
      <c r="F150" s="19"/>
      <c r="G150" s="19"/>
      <c r="H150" s="19"/>
      <c r="I150" s="21"/>
      <c r="J150" s="1"/>
      <c r="K150" s="19"/>
      <c r="L150" s="19"/>
      <c r="M150" s="19"/>
      <c r="N150" s="21"/>
      <c r="O150" s="34"/>
      <c r="P150" s="34"/>
      <c r="AD150" s="34"/>
      <c r="AE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 t="s">
        <v>125</v>
      </c>
      <c r="B151" s="19">
        <f t="shared" ref="B151:H151" si="28">SUM(B12:B149)</f>
        <v>2546999959.4251003</v>
      </c>
      <c r="C151" s="19">
        <f t="shared" si="28"/>
        <v>319700251.04489952</v>
      </c>
      <c r="D151" s="19">
        <f t="shared" si="28"/>
        <v>1207351699.77</v>
      </c>
      <c r="E151" s="31">
        <f t="shared" si="28"/>
        <v>1270208755.4399998</v>
      </c>
      <c r="F151" s="19">
        <f t="shared" si="28"/>
        <v>2929557266.1399999</v>
      </c>
      <c r="G151" s="19">
        <f t="shared" si="28"/>
        <v>2682764627.9700003</v>
      </c>
      <c r="H151" s="19">
        <f t="shared" si="28"/>
        <v>246792638.17000011</v>
      </c>
      <c r="I151" s="21">
        <f>F151/G151-1</f>
        <v>9.1991908495059782E-2</v>
      </c>
      <c r="J151" s="1" t="s">
        <v>123</v>
      </c>
      <c r="K151" s="19">
        <f>SUM(K12:K149)</f>
        <v>2866700210.4700007</v>
      </c>
      <c r="L151" s="19">
        <f>SUM(L12:L149)</f>
        <v>2586876584.769999</v>
      </c>
      <c r="M151" s="19">
        <f>K151-L151</f>
        <v>279823625.70000172</v>
      </c>
      <c r="N151" s="21">
        <f>IF(ISERR(+K151/L151-1)," ",+K151/L151-1)</f>
        <v>0.10817045828449556</v>
      </c>
      <c r="O151" s="34"/>
      <c r="P151" s="34"/>
      <c r="AD151" s="34"/>
      <c r="AE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 t="s">
        <v>126</v>
      </c>
      <c r="B152" s="19">
        <f t="shared" ref="B152:H152" si="29">B149</f>
        <v>1262685296.5699999</v>
      </c>
      <c r="C152" s="19">
        <f t="shared" si="29"/>
        <v>8002105.3000001907</v>
      </c>
      <c r="D152" s="19">
        <f t="shared" si="29"/>
        <v>533749451.13999999</v>
      </c>
      <c r="E152" s="31">
        <f t="shared" si="29"/>
        <v>562754094.92000008</v>
      </c>
      <c r="F152" s="19">
        <f t="shared" si="29"/>
        <v>1299692045.6500001</v>
      </c>
      <c r="G152" s="19">
        <f t="shared" si="29"/>
        <v>1194003636.8099999</v>
      </c>
      <c r="H152" s="19">
        <f t="shared" si="29"/>
        <v>105688408.84000015</v>
      </c>
      <c r="I152" s="21">
        <f>F152/G152-1</f>
        <v>8.8515985698641719E-2</v>
      </c>
      <c r="J152" s="1" t="s">
        <v>123</v>
      </c>
      <c r="K152" s="19">
        <f>K149</f>
        <v>1270687401.8700001</v>
      </c>
      <c r="L152" s="19">
        <f>L149</f>
        <v>1147977636.26</v>
      </c>
      <c r="M152" s="19">
        <f>K152-L152</f>
        <v>122709765.61000013</v>
      </c>
      <c r="N152" s="21">
        <f>IF(ISERR(+K152/L152-1)," ",+K152/L152-1)</f>
        <v>0.10689212205368093</v>
      </c>
      <c r="O152" s="34"/>
      <c r="P152" s="34"/>
      <c r="AD152" s="34"/>
      <c r="AE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 t="s">
        <v>127</v>
      </c>
      <c r="B153" s="19">
        <f t="shared" ref="B153:H153" si="30">SUM(B12:B148)</f>
        <v>1284314662.8551004</v>
      </c>
      <c r="C153" s="19">
        <f t="shared" si="30"/>
        <v>311698145.74489933</v>
      </c>
      <c r="D153" s="19">
        <f t="shared" si="30"/>
        <v>673602248.63000011</v>
      </c>
      <c r="E153" s="31">
        <f t="shared" si="30"/>
        <v>707454660.51999974</v>
      </c>
      <c r="F153" s="19">
        <f t="shared" si="30"/>
        <v>1629865220.4899998</v>
      </c>
      <c r="G153" s="19">
        <f t="shared" si="30"/>
        <v>1488760991.1600001</v>
      </c>
      <c r="H153" s="19">
        <f t="shared" si="30"/>
        <v>141104229.32999995</v>
      </c>
      <c r="I153" s="21">
        <f>F153/G153-1</f>
        <v>9.4779639020535766E-2</v>
      </c>
      <c r="J153" s="1" t="s">
        <v>123</v>
      </c>
      <c r="K153" s="19">
        <f>SUM(K12:K148)</f>
        <v>1596012808.6000006</v>
      </c>
      <c r="L153" s="19">
        <f>SUM(L12:L148)</f>
        <v>1438898948.509999</v>
      </c>
      <c r="M153" s="19">
        <f>SUM(M12:M148)</f>
        <v>157113860.08999988</v>
      </c>
      <c r="N153" s="21">
        <f>IF(ISERR(+K153/L153-1)," ",+K153/L153-1)</f>
        <v>0.10919033630033237</v>
      </c>
      <c r="O153" s="34"/>
      <c r="P153" s="34"/>
      <c r="AD153" s="34"/>
      <c r="AE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 t="s">
        <v>123</v>
      </c>
      <c r="B154" s="1" t="s">
        <v>123</v>
      </c>
      <c r="C154" s="1" t="s">
        <v>128</v>
      </c>
      <c r="D154" s="1" t="s">
        <v>128</v>
      </c>
      <c r="E154" s="53" t="s">
        <v>128</v>
      </c>
      <c r="F154" s="1" t="s">
        <v>128</v>
      </c>
      <c r="G154" s="1" t="s">
        <v>128</v>
      </c>
      <c r="H154" s="1" t="s">
        <v>123</v>
      </c>
      <c r="I154" s="1" t="s">
        <v>123</v>
      </c>
      <c r="J154" s="1" t="s">
        <v>123</v>
      </c>
      <c r="K154" s="1"/>
      <c r="L154" s="1" t="s">
        <v>128</v>
      </c>
      <c r="M154" s="1" t="s">
        <v>128</v>
      </c>
      <c r="N154" s="1" t="s">
        <v>123</v>
      </c>
      <c r="O154" s="34"/>
      <c r="P154" s="34"/>
      <c r="Q154" s="34"/>
      <c r="R154" s="34" t="s">
        <v>128</v>
      </c>
      <c r="S154" s="34" t="s">
        <v>128</v>
      </c>
      <c r="T154" s="34" t="s">
        <v>128</v>
      </c>
      <c r="U154" s="34" t="s">
        <v>128</v>
      </c>
      <c r="V154" s="34" t="s">
        <v>128</v>
      </c>
      <c r="W154" s="34" t="s">
        <v>128</v>
      </c>
      <c r="X154" s="61" t="s">
        <v>123</v>
      </c>
      <c r="Y154" s="34" t="s">
        <v>123</v>
      </c>
      <c r="Z154" s="34" t="s">
        <v>128</v>
      </c>
      <c r="AA154" s="34" t="s">
        <v>128</v>
      </c>
      <c r="AB154" s="34" t="s">
        <v>128</v>
      </c>
      <c r="AC154" s="61"/>
      <c r="AD154" s="34"/>
      <c r="AE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27"/>
      <c r="B155" s="1"/>
      <c r="C155" s="1"/>
      <c r="D155" s="1"/>
      <c r="E155" s="53"/>
      <c r="F155" s="1"/>
      <c r="G155" s="1"/>
      <c r="H155" s="1"/>
      <c r="I155" s="1"/>
      <c r="J155" s="1"/>
      <c r="K155" s="1"/>
      <c r="L155" s="1"/>
      <c r="M155" s="1"/>
      <c r="N155" s="1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53"/>
      <c r="F156" s="1"/>
      <c r="G156" s="1"/>
      <c r="H156" s="1"/>
      <c r="I156" s="1"/>
      <c r="J156" s="1"/>
      <c r="K156" s="1"/>
      <c r="L156" s="1"/>
      <c r="M156" s="1"/>
      <c r="N156" s="1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53"/>
      <c r="F157" s="1"/>
      <c r="G157" s="1"/>
      <c r="H157" s="1"/>
      <c r="I157" s="1"/>
      <c r="J157" s="1"/>
      <c r="K157" s="1"/>
      <c r="L157" s="1"/>
      <c r="M157" s="1"/>
      <c r="N157" s="1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53"/>
      <c r="F158" s="1"/>
      <c r="G158" s="1"/>
      <c r="H158" s="1"/>
      <c r="I158" s="1"/>
      <c r="J158" s="1"/>
      <c r="K158" s="1"/>
      <c r="L158" s="1"/>
      <c r="M158" s="1"/>
      <c r="N158" s="1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53"/>
      <c r="F159" s="1"/>
      <c r="G159" s="1"/>
      <c r="H159" s="1"/>
      <c r="I159" s="1"/>
      <c r="J159" s="1"/>
      <c r="K159" s="1"/>
      <c r="L159" s="1"/>
      <c r="M159" s="1"/>
      <c r="N159" s="1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53"/>
      <c r="F160" s="1"/>
      <c r="G160" s="1"/>
      <c r="H160" s="1"/>
      <c r="I160" s="1"/>
      <c r="J160" s="1"/>
      <c r="K160" s="1"/>
      <c r="L160" s="1"/>
      <c r="M160" s="1"/>
      <c r="N160" s="1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53"/>
      <c r="F161" s="1"/>
      <c r="G161" s="1"/>
      <c r="H161" s="1"/>
      <c r="I161" s="1"/>
      <c r="J161" s="1"/>
      <c r="K161" s="1"/>
      <c r="L161" s="1"/>
      <c r="M161" s="1"/>
      <c r="N161" s="1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53"/>
      <c r="F162" s="1"/>
      <c r="G162" s="1"/>
      <c r="H162" s="1"/>
      <c r="I162" s="1"/>
      <c r="J162" s="1"/>
      <c r="K162" s="1"/>
      <c r="L162" s="1"/>
      <c r="M162" s="1"/>
      <c r="N162" s="1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53"/>
      <c r="F163" s="1"/>
      <c r="G163" s="1"/>
      <c r="H163" s="1"/>
      <c r="I163" s="1"/>
      <c r="J163" s="1"/>
      <c r="K163" s="1"/>
      <c r="L163" s="1"/>
      <c r="M163" s="1"/>
      <c r="N163" s="1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53"/>
      <c r="F164" s="1"/>
      <c r="G164" s="1"/>
      <c r="H164" s="1"/>
      <c r="I164" s="1"/>
      <c r="J164" s="1"/>
      <c r="K164" s="1"/>
      <c r="L164" s="1"/>
      <c r="M164" s="1"/>
      <c r="N164" s="1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53"/>
      <c r="F165" s="1"/>
      <c r="G165" s="1"/>
      <c r="H165" s="1"/>
      <c r="I165" s="1"/>
      <c r="J165" s="1"/>
      <c r="K165" s="1"/>
      <c r="L165" s="1"/>
      <c r="M165" s="1"/>
      <c r="N165" s="1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53"/>
      <c r="F166" s="1"/>
      <c r="G166" s="1"/>
      <c r="H166" s="1"/>
      <c r="I166" s="1"/>
      <c r="J166" s="1"/>
      <c r="K166" s="1"/>
      <c r="L166" s="1"/>
      <c r="M166" s="1"/>
      <c r="N166" s="1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53"/>
      <c r="F167" s="1"/>
      <c r="G167" s="1"/>
      <c r="H167" s="1"/>
      <c r="I167" s="1"/>
      <c r="J167" s="1"/>
      <c r="K167" s="1"/>
      <c r="L167" s="1"/>
      <c r="M167" s="1"/>
      <c r="N167" s="1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53"/>
      <c r="F168" s="1"/>
      <c r="G168" s="1"/>
      <c r="H168" s="1"/>
      <c r="I168" s="1"/>
      <c r="J168" s="1"/>
      <c r="K168" s="1"/>
      <c r="L168" s="1"/>
      <c r="M168" s="1"/>
      <c r="N168" s="1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53"/>
      <c r="F169" s="1"/>
      <c r="G169" s="1"/>
      <c r="H169" s="1"/>
      <c r="I169" s="1"/>
      <c r="J169" s="1"/>
      <c r="K169" s="1"/>
      <c r="L169" s="1"/>
      <c r="M169" s="1"/>
      <c r="N169" s="1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53"/>
      <c r="F170" s="1"/>
      <c r="G170" s="1"/>
      <c r="H170" s="1"/>
      <c r="I170" s="1"/>
      <c r="J170" s="1"/>
      <c r="K170" s="1"/>
      <c r="L170" s="1"/>
      <c r="M170" s="1"/>
      <c r="N170" s="1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53"/>
      <c r="F171" s="1"/>
      <c r="G171" s="1"/>
      <c r="H171" s="1"/>
      <c r="I171" s="1"/>
      <c r="J171" s="1"/>
      <c r="K171" s="1"/>
      <c r="L171" s="1"/>
      <c r="M171" s="1"/>
      <c r="N171" s="1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53"/>
      <c r="F172" s="1"/>
      <c r="G172" s="1"/>
      <c r="H172" s="1"/>
      <c r="I172" s="1"/>
      <c r="J172" s="1"/>
      <c r="K172" s="1"/>
      <c r="L172" s="1"/>
      <c r="M172" s="1"/>
      <c r="N172" s="1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53"/>
      <c r="F173" s="1"/>
      <c r="G173" s="1"/>
      <c r="H173" s="1"/>
      <c r="I173" s="1"/>
      <c r="J173" s="1"/>
      <c r="K173" s="1"/>
      <c r="L173" s="1"/>
      <c r="M173" s="1"/>
      <c r="N173" s="1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53"/>
      <c r="F174" s="1"/>
      <c r="G174" s="1"/>
      <c r="H174" s="1"/>
      <c r="I174" s="1"/>
      <c r="J174" s="1"/>
      <c r="K174" s="1"/>
      <c r="L174" s="1"/>
      <c r="M174" s="1"/>
      <c r="N174" s="1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53"/>
      <c r="F175" s="1"/>
      <c r="G175" s="1"/>
      <c r="H175" s="1"/>
      <c r="I175" s="1"/>
      <c r="J175" s="1"/>
      <c r="K175" s="1"/>
      <c r="L175" s="1"/>
      <c r="M175" s="1"/>
      <c r="N175" s="1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53"/>
      <c r="F176" s="1"/>
      <c r="G176" s="1"/>
      <c r="H176" s="1"/>
      <c r="I176" s="1"/>
      <c r="J176" s="1"/>
      <c r="K176" s="1"/>
      <c r="L176" s="1"/>
      <c r="M176" s="1"/>
      <c r="N176" s="1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53"/>
      <c r="F177" s="1"/>
      <c r="G177" s="1"/>
      <c r="H177" s="1"/>
      <c r="I177" s="1"/>
      <c r="J177" s="1"/>
      <c r="K177" s="1"/>
      <c r="L177" s="1"/>
      <c r="M177" s="1"/>
      <c r="N177" s="1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53"/>
      <c r="F178" s="1"/>
      <c r="G178" s="1"/>
      <c r="H178" s="1"/>
      <c r="I178" s="1"/>
      <c r="J178" s="1"/>
      <c r="K178" s="1"/>
      <c r="L178" s="1"/>
      <c r="M178" s="1"/>
      <c r="N178" s="1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53"/>
      <c r="F179" s="1"/>
      <c r="G179" s="1"/>
      <c r="H179" s="1"/>
      <c r="I179" s="1"/>
      <c r="J179" s="1"/>
      <c r="K179" s="1"/>
      <c r="L179" s="1"/>
      <c r="M179" s="1"/>
      <c r="N179" s="1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53"/>
      <c r="F180" s="1"/>
      <c r="G180" s="1"/>
      <c r="H180" s="1"/>
      <c r="I180" s="1"/>
      <c r="J180" s="1"/>
      <c r="K180" s="1"/>
      <c r="L180" s="1"/>
      <c r="M180" s="1"/>
      <c r="N180" s="1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53"/>
      <c r="F181" s="1"/>
      <c r="G181" s="1"/>
      <c r="H181" s="1"/>
      <c r="I181" s="1"/>
      <c r="J181" s="1"/>
      <c r="K181" s="1"/>
      <c r="L181" s="1"/>
      <c r="M181" s="1"/>
      <c r="N181" s="1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53"/>
      <c r="F182" s="1"/>
      <c r="G182" s="1"/>
      <c r="H182" s="1"/>
      <c r="I182" s="1"/>
      <c r="J182" s="1"/>
      <c r="K182" s="1"/>
      <c r="L182" s="1"/>
      <c r="M182" s="1"/>
      <c r="N182" s="1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53"/>
      <c r="F183" s="1"/>
      <c r="G183" s="1"/>
      <c r="H183" s="1"/>
      <c r="I183" s="1"/>
      <c r="J183" s="1"/>
      <c r="K183" s="1"/>
      <c r="L183" s="1"/>
      <c r="M183" s="1"/>
      <c r="N183" s="1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53"/>
      <c r="F184" s="1"/>
      <c r="G184" s="1"/>
      <c r="H184" s="1"/>
      <c r="I184" s="1"/>
      <c r="J184" s="1"/>
      <c r="K184" s="1"/>
      <c r="L184" s="1"/>
      <c r="M184" s="1"/>
      <c r="N184" s="1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53"/>
      <c r="F185" s="1"/>
      <c r="G185" s="1"/>
      <c r="H185" s="1"/>
      <c r="I185" s="1"/>
      <c r="J185" s="1"/>
      <c r="K185" s="1"/>
      <c r="L185" s="1"/>
      <c r="M185" s="1"/>
      <c r="N185" s="1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53"/>
      <c r="F186" s="1"/>
      <c r="G186" s="1"/>
      <c r="H186" s="1"/>
      <c r="I186" s="1"/>
      <c r="J186" s="1"/>
      <c r="K186" s="1"/>
      <c r="L186" s="1"/>
      <c r="M186" s="1"/>
      <c r="N186" s="1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53"/>
      <c r="F187" s="1"/>
      <c r="G187" s="1"/>
      <c r="H187" s="1"/>
      <c r="I187" s="1"/>
      <c r="J187" s="1"/>
      <c r="K187" s="1"/>
      <c r="L187" s="1"/>
      <c r="M187" s="1"/>
      <c r="N187" s="1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53"/>
      <c r="F188" s="1"/>
      <c r="G188" s="1"/>
      <c r="H188" s="1"/>
      <c r="I188" s="1"/>
      <c r="J188" s="1"/>
      <c r="K188" s="1"/>
      <c r="L188" s="1"/>
      <c r="M188" s="1"/>
      <c r="N188" s="1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53"/>
      <c r="F189" s="1"/>
      <c r="G189" s="1"/>
      <c r="H189" s="1"/>
      <c r="I189" s="1"/>
      <c r="J189" s="1"/>
      <c r="K189" s="1"/>
      <c r="L189" s="1"/>
      <c r="M189" s="1"/>
      <c r="N189" s="1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53"/>
      <c r="F190" s="1"/>
      <c r="G190" s="1"/>
      <c r="H190" s="1"/>
      <c r="I190" s="1"/>
      <c r="J190" s="1"/>
      <c r="K190" s="1"/>
      <c r="L190" s="1"/>
      <c r="M190" s="1"/>
      <c r="N190" s="1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53"/>
      <c r="F191" s="1"/>
      <c r="G191" s="1"/>
      <c r="H191" s="1"/>
      <c r="I191" s="1"/>
      <c r="J191" s="1"/>
      <c r="K191" s="1"/>
      <c r="L191" s="1"/>
      <c r="M191" s="1"/>
      <c r="N191" s="1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53"/>
      <c r="F192" s="1"/>
      <c r="G192" s="1"/>
      <c r="H192" s="1"/>
      <c r="I192" s="1"/>
      <c r="J192" s="1"/>
      <c r="K192" s="1"/>
      <c r="L192" s="1"/>
      <c r="M192" s="1"/>
      <c r="N192" s="1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53"/>
      <c r="F193" s="1"/>
      <c r="G193" s="1"/>
      <c r="H193" s="1"/>
      <c r="I193" s="1"/>
      <c r="J193" s="1"/>
      <c r="K193" s="1"/>
      <c r="L193" s="1"/>
      <c r="M193" s="1"/>
      <c r="N193" s="1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53"/>
      <c r="F194" s="1"/>
      <c r="G194" s="1"/>
      <c r="H194" s="1"/>
      <c r="I194" s="1"/>
      <c r="J194" s="1"/>
      <c r="K194" s="1"/>
      <c r="L194" s="1"/>
      <c r="M194" s="1"/>
      <c r="N194" s="1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53"/>
      <c r="F195" s="1"/>
      <c r="G195" s="1"/>
      <c r="H195" s="1"/>
      <c r="I195" s="1"/>
      <c r="J195" s="1"/>
      <c r="K195" s="1"/>
      <c r="L195" s="1"/>
      <c r="M195" s="1"/>
      <c r="N195" s="1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53"/>
      <c r="F196" s="1"/>
      <c r="G196" s="1"/>
      <c r="H196" s="1"/>
      <c r="I196" s="1"/>
      <c r="J196" s="1"/>
      <c r="K196" s="1"/>
      <c r="L196" s="1"/>
      <c r="M196" s="1"/>
      <c r="N196" s="1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53"/>
      <c r="F197" s="1"/>
      <c r="G197" s="1"/>
      <c r="H197" s="1"/>
      <c r="I197" s="1"/>
      <c r="J197" s="1"/>
      <c r="K197" s="1"/>
      <c r="L197" s="1"/>
      <c r="M197" s="1"/>
      <c r="N197" s="1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53"/>
      <c r="F198" s="1"/>
      <c r="G198" s="1"/>
      <c r="H198" s="1"/>
      <c r="I198" s="1"/>
      <c r="J198" s="1"/>
      <c r="K198" s="1"/>
      <c r="L198" s="1"/>
      <c r="M198" s="1"/>
      <c r="N198" s="1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53"/>
      <c r="F199" s="1"/>
      <c r="G199" s="1"/>
      <c r="H199" s="1"/>
      <c r="I199" s="1"/>
      <c r="J199" s="1"/>
      <c r="K199" s="1"/>
      <c r="L199" s="1"/>
      <c r="M199" s="1"/>
      <c r="N199" s="1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53"/>
      <c r="F200" s="1"/>
      <c r="G200" s="1"/>
      <c r="H200" s="1"/>
      <c r="I200" s="1"/>
      <c r="J200" s="1"/>
      <c r="K200" s="1"/>
      <c r="L200" s="1"/>
      <c r="M200" s="1"/>
      <c r="N200" s="1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53"/>
      <c r="F201" s="1"/>
      <c r="G201" s="1"/>
      <c r="H201" s="1"/>
      <c r="I201" s="1"/>
      <c r="J201" s="1"/>
      <c r="K201" s="1"/>
      <c r="L201" s="1"/>
      <c r="M201" s="1"/>
      <c r="N201" s="1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53"/>
      <c r="F202" s="1"/>
      <c r="G202" s="1"/>
      <c r="H202" s="1"/>
      <c r="I202" s="1"/>
      <c r="J202" s="1"/>
      <c r="K202" s="1"/>
      <c r="L202" s="1"/>
      <c r="M202" s="1"/>
      <c r="N202" s="1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53"/>
      <c r="F203" s="1"/>
      <c r="G203" s="1"/>
      <c r="H203" s="1"/>
      <c r="I203" s="1"/>
      <c r="J203" s="1"/>
      <c r="K203" s="1"/>
      <c r="L203" s="1"/>
      <c r="M203" s="1"/>
      <c r="N203" s="1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53"/>
      <c r="F204" s="1"/>
      <c r="G204" s="1"/>
      <c r="H204" s="1"/>
      <c r="I204" s="1"/>
      <c r="J204" s="1"/>
      <c r="K204" s="1"/>
      <c r="L204" s="1"/>
      <c r="M204" s="1"/>
      <c r="N204" s="1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53"/>
      <c r="F205" s="1"/>
      <c r="G205" s="1"/>
      <c r="H205" s="1"/>
      <c r="I205" s="1"/>
      <c r="J205" s="1"/>
      <c r="K205" s="1"/>
      <c r="L205" s="1"/>
      <c r="M205" s="1"/>
      <c r="N205" s="1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</sheetData>
  <mergeCells count="4">
    <mergeCell ref="A2:N2"/>
    <mergeCell ref="A3:N3"/>
    <mergeCell ref="A4:N4"/>
    <mergeCell ref="A5:N5"/>
  </mergeCells>
  <phoneticPr fontId="2" type="noConversion"/>
  <pageMargins left="0.41" right="0.17" top="0.5" bottom="0.47" header="0.24" footer="0.24"/>
  <pageSetup paperSize="5" scale="60" orientation="landscape" r:id="rId1"/>
  <headerFooter alignWithMargins="0">
    <oddHeader>&amp;L&amp;D
&amp;T</oddHeader>
    <oddFooter>&amp;L&amp;Z&amp;F&amp;R&amp;P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05"/>
  <sheetViews>
    <sheetView zoomScale="75" zoomScaleNormal="75" zoomScaleSheetLayoutView="40" workbookViewId="0">
      <pane xSplit="1" ySplit="9" topLeftCell="H10" activePane="bottomRight" state="frozen"/>
      <selection activeCell="E137" sqref="E137"/>
      <selection pane="topRight" activeCell="E137" sqref="E137"/>
      <selection pane="bottomLeft" activeCell="E137" sqref="E137"/>
      <selection pane="bottomRight" activeCell="L155" sqref="L155"/>
    </sheetView>
  </sheetViews>
  <sheetFormatPr defaultColWidth="9.6640625" defaultRowHeight="15"/>
  <cols>
    <col min="1" max="1" width="18.6640625" style="8" customWidth="1"/>
    <col min="2" max="2" width="18" style="8" bestFit="1" customWidth="1"/>
    <col min="3" max="3" width="16.21875" style="8" bestFit="1" customWidth="1"/>
    <col min="4" max="4" width="16.6640625" style="8" bestFit="1" customWidth="1"/>
    <col min="5" max="5" width="16.6640625" style="54" bestFit="1" customWidth="1"/>
    <col min="6" max="7" width="18" style="8" bestFit="1" customWidth="1"/>
    <col min="8" max="8" width="17.44140625" style="8" bestFit="1" customWidth="1"/>
    <col min="9" max="9" width="12.21875" style="8" bestFit="1" customWidth="1"/>
    <col min="10" max="10" width="1.6640625" style="8" customWidth="1"/>
    <col min="11" max="12" width="18" style="8" bestFit="1" customWidth="1"/>
    <col min="13" max="13" width="17.44140625" style="8" bestFit="1" customWidth="1"/>
    <col min="14" max="14" width="12.6640625" style="8" customWidth="1"/>
    <col min="15" max="15" width="4.6640625" style="8" customWidth="1"/>
    <col min="16" max="16" width="1.6640625" style="8" customWidth="1"/>
    <col min="17" max="17" width="18.6640625" style="8" bestFit="1" customWidth="1"/>
    <col min="18" max="18" width="17.6640625" style="8" customWidth="1"/>
    <col min="19" max="19" width="17.44140625" style="8" customWidth="1"/>
    <col min="20" max="20" width="16.21875" style="8" bestFit="1" customWidth="1"/>
    <col min="21" max="22" width="18" style="8" bestFit="1" customWidth="1"/>
    <col min="23" max="23" width="17.44140625" style="8" bestFit="1" customWidth="1"/>
    <col min="24" max="24" width="12.6640625" style="8" customWidth="1"/>
    <col min="25" max="25" width="1.6640625" style="8" customWidth="1"/>
    <col min="26" max="27" width="18.6640625" style="8" bestFit="1" customWidth="1"/>
    <col min="28" max="28" width="17.109375" style="8" customWidth="1"/>
    <col min="29" max="29" width="12.6640625" style="8" customWidth="1"/>
    <col min="30" max="30" width="4.6640625" style="8" customWidth="1"/>
    <col min="31" max="31" width="1.6640625" style="8" customWidth="1"/>
    <col min="32" max="32" width="18.6640625" style="8" bestFit="1" customWidth="1"/>
    <col min="33" max="33" width="17.6640625" style="8" customWidth="1"/>
    <col min="34" max="34" width="18.44140625" style="8" bestFit="1" customWidth="1"/>
    <col min="35" max="35" width="16.6640625" style="8" customWidth="1"/>
    <col min="36" max="37" width="18.6640625" style="8" bestFit="1" customWidth="1"/>
    <col min="38" max="38" width="19.33203125" style="8" bestFit="1" customWidth="1"/>
    <col min="39" max="39" width="11.77734375" style="8" bestFit="1" customWidth="1"/>
    <col min="40" max="40" width="1.6640625" style="8" customWidth="1"/>
    <col min="41" max="41" width="18.6640625" style="8" bestFit="1" customWidth="1"/>
    <col min="42" max="42" width="18.77734375" style="8" customWidth="1"/>
    <col min="43" max="43" width="19.33203125" style="8" bestFit="1" customWidth="1"/>
    <col min="44" max="44" width="12.21875" style="8" bestFit="1" customWidth="1"/>
    <col min="45" max="45" width="4.6640625" style="8" customWidth="1"/>
    <col min="46" max="49" width="9.6640625" style="8" customWidth="1"/>
    <col min="50" max="50" width="20.6640625" style="8" customWidth="1"/>
    <col min="51" max="16384" width="9.6640625" style="8"/>
  </cols>
  <sheetData>
    <row r="1" spans="1:256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 t="s">
        <v>135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7"/>
      <c r="AS1" s="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>
      <c r="A2" s="86" t="str">
        <f>Jan!A2:N2</f>
        <v>DEPARTMENT OF TAXATION &amp; FINANCE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6"/>
      <c r="P2" s="6"/>
      <c r="Q2" s="6"/>
      <c r="R2" s="6"/>
      <c r="S2" s="6"/>
      <c r="T2" s="9"/>
      <c r="U2" s="9"/>
      <c r="V2" s="9"/>
      <c r="W2" s="9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9"/>
      <c r="AJ2" s="9"/>
      <c r="AK2" s="9"/>
      <c r="AL2" s="9"/>
      <c r="AM2" s="6"/>
      <c r="AN2" s="6"/>
      <c r="AO2" s="6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75">
      <c r="A3" s="86" t="str">
        <f>Jan!A3:N3</f>
        <v>OFFICE OF PROCESSING AND TAXPAYER SERVICES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6"/>
      <c r="P3" s="6"/>
      <c r="Q3" s="6"/>
      <c r="R3" s="6"/>
      <c r="S3" s="6"/>
      <c r="T3" s="9"/>
      <c r="U3" s="9"/>
      <c r="V3" s="9"/>
      <c r="W3" s="9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9"/>
      <c r="AJ3" s="9"/>
      <c r="AK3" s="9"/>
      <c r="AL3" s="9"/>
      <c r="AM3" s="6"/>
      <c r="AN3" s="6"/>
      <c r="AO3" s="6"/>
      <c r="AP3" s="6"/>
      <c r="AQ3" s="6"/>
      <c r="AR3" s="6"/>
      <c r="AS3" s="6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>
      <c r="A4" s="86" t="str">
        <f>Jan!A4:N4</f>
        <v>SALES TAX MONTHLY CASH/COLLECTIONS REPORT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"/>
      <c r="P4" s="6"/>
      <c r="Q4" s="6"/>
      <c r="R4" s="6"/>
      <c r="S4" s="6"/>
      <c r="T4" s="9"/>
      <c r="U4" s="9"/>
      <c r="V4" s="9"/>
      <c r="W4" s="9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9"/>
      <c r="AJ4" s="9"/>
      <c r="AK4" s="9"/>
      <c r="AL4" s="9"/>
      <c r="AM4" s="6"/>
      <c r="AN4" s="6"/>
      <c r="AO4" s="6"/>
      <c r="AP4" s="6"/>
      <c r="AQ4" s="6"/>
      <c r="AR4" s="6"/>
      <c r="AS4" s="6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>
      <c r="A5" s="85" t="str">
        <f>CONCATENATE("MONTH OF FEBRUARY ",Setup!B2)</f>
        <v>MONTH OF FEBRUARY 2020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6"/>
      <c r="P5" s="6"/>
      <c r="Q5" s="6"/>
      <c r="R5" s="6"/>
      <c r="S5" s="6"/>
      <c r="T5" s="9"/>
      <c r="U5" s="9"/>
      <c r="V5" s="9"/>
      <c r="W5" s="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9"/>
      <c r="AJ5" s="9"/>
      <c r="AK5" s="9"/>
      <c r="AL5" s="9"/>
      <c r="AM5" s="6"/>
      <c r="AN5" s="6"/>
      <c r="AO5" s="6"/>
      <c r="AP5" s="6"/>
      <c r="AQ5" s="6"/>
      <c r="AR5" s="6"/>
      <c r="AS5" s="6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6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6.5" thickTop="1">
      <c r="A7" s="10"/>
      <c r="B7" s="10"/>
      <c r="C7" s="10"/>
      <c r="D7" s="10"/>
      <c r="E7" s="10"/>
      <c r="F7" s="11" t="s">
        <v>136</v>
      </c>
      <c r="G7" s="11" t="s">
        <v>136</v>
      </c>
      <c r="H7" s="11" t="s">
        <v>131</v>
      </c>
      <c r="I7" s="11" t="s">
        <v>133</v>
      </c>
      <c r="J7" s="10" t="s">
        <v>123</v>
      </c>
      <c r="K7" s="11" t="s">
        <v>134</v>
      </c>
      <c r="L7" s="11" t="s">
        <v>134</v>
      </c>
      <c r="M7" s="11" t="s">
        <v>131</v>
      </c>
      <c r="N7" s="11" t="s">
        <v>133</v>
      </c>
      <c r="O7" s="10"/>
      <c r="P7" s="10"/>
      <c r="Q7" s="10"/>
      <c r="R7" s="10"/>
      <c r="S7" s="10"/>
      <c r="T7" s="10"/>
      <c r="U7" s="11"/>
      <c r="V7" s="11"/>
      <c r="W7" s="11"/>
      <c r="X7" s="11"/>
      <c r="Y7" s="10"/>
      <c r="Z7" s="11"/>
      <c r="AA7" s="11"/>
      <c r="AB7" s="11"/>
      <c r="AC7" s="11"/>
      <c r="AD7" s="10"/>
      <c r="AE7" s="10"/>
      <c r="AF7" s="10"/>
      <c r="AG7" s="10"/>
      <c r="AH7" s="10"/>
      <c r="AI7" s="10"/>
      <c r="AJ7" s="11"/>
      <c r="AK7" s="11"/>
      <c r="AL7" s="11"/>
      <c r="AM7" s="11"/>
      <c r="AN7" s="10"/>
      <c r="AO7" s="11"/>
      <c r="AP7" s="11"/>
      <c r="AQ7" s="11"/>
      <c r="AR7" s="11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7" customFormat="1" ht="15.75">
      <c r="A8" s="12"/>
      <c r="B8" s="16" t="str">
        <f>CONCATENATE("MAR ",Setup!B7," ",Setup!C2)</f>
        <v>MAR 5 20</v>
      </c>
      <c r="C8" s="16" t="str">
        <f>CONCATENATE("+ MAR ",Setup!C7," ",Setup!C2)</f>
        <v>+ MAR 12 20</v>
      </c>
      <c r="D8" s="16" t="str">
        <f>CONCATENATE("- FEB ",Setup!C2," EFT")</f>
        <v>- FEB 20 EFT</v>
      </c>
      <c r="E8" s="16" t="str">
        <f>CONCATENATE("+ JAN ",Setup!C2," EFT")</f>
        <v>+ JAN 20 EFT</v>
      </c>
      <c r="F8" s="16" t="str">
        <f>CONCATENATE("= FEB ",Setup!C2)</f>
        <v>= FEB 20</v>
      </c>
      <c r="G8" s="16" t="str">
        <f>CONCATENATE("FEB ",Setup!D2)</f>
        <v>FEB 19</v>
      </c>
      <c r="H8" s="13" t="s">
        <v>132</v>
      </c>
      <c r="I8" s="13" t="s">
        <v>132</v>
      </c>
      <c r="J8" s="12" t="s">
        <v>123</v>
      </c>
      <c r="K8" s="16" t="str">
        <f>CONCATENATE("FEB ",Setup!C2)</f>
        <v>FEB 20</v>
      </c>
      <c r="L8" s="13" t="str">
        <f>G8</f>
        <v>FEB 19</v>
      </c>
      <c r="M8" s="13" t="s">
        <v>132</v>
      </c>
      <c r="N8" s="13" t="s">
        <v>132</v>
      </c>
      <c r="O8" s="12"/>
      <c r="P8" s="12"/>
      <c r="Q8" s="16"/>
      <c r="R8" s="14"/>
      <c r="S8" s="14"/>
      <c r="T8" s="14"/>
      <c r="U8" s="14"/>
      <c r="V8" s="16"/>
      <c r="W8" s="13"/>
      <c r="X8" s="13"/>
      <c r="Y8" s="12"/>
      <c r="Z8" s="16"/>
      <c r="AA8" s="13"/>
      <c r="AB8" s="13"/>
      <c r="AC8" s="13"/>
      <c r="AD8" s="12"/>
      <c r="AE8" s="12"/>
      <c r="AF8" s="16"/>
      <c r="AG8" s="16"/>
      <c r="AH8" s="13"/>
      <c r="AI8" s="16"/>
      <c r="AJ8" s="14"/>
      <c r="AK8" s="16"/>
      <c r="AL8" s="13"/>
      <c r="AM8" s="13"/>
      <c r="AN8" s="12"/>
      <c r="AO8" s="16"/>
      <c r="AP8" s="13"/>
      <c r="AQ8" s="13"/>
      <c r="AR8" s="13"/>
      <c r="AS8" s="1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5.7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>
      <c r="A11" s="6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>
      <c r="A12" s="1" t="s">
        <v>1</v>
      </c>
      <c r="B12" s="79">
        <v>0</v>
      </c>
      <c r="C12" s="79">
        <v>0</v>
      </c>
      <c r="D12" s="79">
        <v>0</v>
      </c>
      <c r="E12" s="19">
        <f>Jan!D12</f>
        <v>0</v>
      </c>
      <c r="F12" s="19">
        <f t="shared" ref="F12:F43" si="0">B12+C12-D12+E12</f>
        <v>0</v>
      </c>
      <c r="G12" s="81">
        <v>0</v>
      </c>
      <c r="H12" s="19">
        <f t="shared" ref="H12:H43" si="1">F12-G12</f>
        <v>0</v>
      </c>
      <c r="I12" s="21" t="str">
        <f t="shared" ref="I12:I43" si="2">IF(ISERR(+F12/G12-1)," ",+F12/G12-1)</f>
        <v xml:space="preserve"> </v>
      </c>
      <c r="J12" s="1" t="s">
        <v>123</v>
      </c>
      <c r="K12" s="19">
        <f t="shared" ref="K12:K43" si="3">B12+C12</f>
        <v>0</v>
      </c>
      <c r="L12" s="81">
        <v>0</v>
      </c>
      <c r="M12" s="19">
        <f t="shared" ref="M12:M43" si="4">K12-L12</f>
        <v>0</v>
      </c>
      <c r="N12" s="21" t="str">
        <f t="shared" ref="N12:N43" si="5">IF(ISERR(+K12/L12-1)," ",+K12/L12-1)</f>
        <v xml:space="preserve"> </v>
      </c>
      <c r="O12" s="1"/>
      <c r="P12" s="1"/>
      <c r="Q12" s="55"/>
      <c r="R12" s="55"/>
      <c r="S12" s="55"/>
      <c r="T12" s="19"/>
      <c r="U12" s="19"/>
      <c r="V12" s="19"/>
      <c r="W12" s="19"/>
      <c r="X12" s="21"/>
      <c r="Y12" s="1"/>
      <c r="Z12" s="19"/>
      <c r="AA12" s="19"/>
      <c r="AB12" s="19"/>
      <c r="AC12" s="21"/>
      <c r="AD12" s="1"/>
      <c r="AE12" s="1"/>
      <c r="AF12" s="56"/>
      <c r="AG12" s="56"/>
      <c r="AH12" s="56"/>
      <c r="AI12" s="19"/>
      <c r="AJ12" s="19"/>
      <c r="AK12" s="19"/>
      <c r="AL12" s="19"/>
      <c r="AM12" s="21"/>
      <c r="AN12" s="1"/>
      <c r="AO12" s="19"/>
      <c r="AP12" s="19"/>
      <c r="AQ12" s="19"/>
      <c r="AR12" s="2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>
      <c r="A13" s="1" t="s">
        <v>2</v>
      </c>
      <c r="B13" s="79">
        <v>592155.15999999992</v>
      </c>
      <c r="C13" s="79">
        <v>112868.81000000006</v>
      </c>
      <c r="D13" s="79">
        <v>360180.47</v>
      </c>
      <c r="E13" s="19">
        <f>Jan!D13</f>
        <v>368432.96</v>
      </c>
      <c r="F13" s="19">
        <f t="shared" si="0"/>
        <v>713276.46</v>
      </c>
      <c r="G13" s="81">
        <v>623282.01</v>
      </c>
      <c r="H13" s="19">
        <f t="shared" si="1"/>
        <v>89994.449999999953</v>
      </c>
      <c r="I13" s="21">
        <f t="shared" si="2"/>
        <v>0.14438801145568103</v>
      </c>
      <c r="J13" s="21"/>
      <c r="K13" s="19">
        <f t="shared" si="3"/>
        <v>705023.97</v>
      </c>
      <c r="L13" s="81">
        <v>611272.27</v>
      </c>
      <c r="M13" s="19">
        <f t="shared" si="4"/>
        <v>93751.699999999953</v>
      </c>
      <c r="N13" s="21">
        <f t="shared" si="5"/>
        <v>0.15337142645126023</v>
      </c>
      <c r="O13" s="1"/>
      <c r="P13" s="1"/>
      <c r="Q13" s="55"/>
      <c r="R13" s="55"/>
      <c r="S13" s="55"/>
      <c r="T13" s="19"/>
      <c r="U13" s="19"/>
      <c r="V13" s="19"/>
      <c r="W13" s="19"/>
      <c r="X13" s="21"/>
      <c r="Y13" s="21"/>
      <c r="Z13" s="19"/>
      <c r="AA13" s="19"/>
      <c r="AB13" s="19"/>
      <c r="AC13" s="21"/>
      <c r="AD13" s="1"/>
      <c r="AE13" s="1"/>
      <c r="AF13" s="56"/>
      <c r="AG13" s="56"/>
      <c r="AH13" s="56"/>
      <c r="AI13" s="19"/>
      <c r="AJ13" s="19"/>
      <c r="AK13" s="19"/>
      <c r="AL13" s="19"/>
      <c r="AM13" s="21"/>
      <c r="AN13" s="1"/>
      <c r="AO13" s="19"/>
      <c r="AP13" s="19"/>
      <c r="AQ13" s="19"/>
      <c r="AR13" s="2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 t="s">
        <v>3</v>
      </c>
      <c r="B14" s="79">
        <v>0</v>
      </c>
      <c r="C14" s="79">
        <v>0</v>
      </c>
      <c r="D14" s="79">
        <v>0</v>
      </c>
      <c r="E14" s="19">
        <f>Jan!D14</f>
        <v>0</v>
      </c>
      <c r="F14" s="19">
        <f t="shared" si="0"/>
        <v>0</v>
      </c>
      <c r="G14" s="81">
        <v>127.71</v>
      </c>
      <c r="H14" s="19">
        <f t="shared" si="1"/>
        <v>-127.71</v>
      </c>
      <c r="I14" s="21">
        <f t="shared" si="2"/>
        <v>-1</v>
      </c>
      <c r="J14" s="21"/>
      <c r="K14" s="19">
        <f t="shared" si="3"/>
        <v>0</v>
      </c>
      <c r="L14" s="81">
        <v>127.71</v>
      </c>
      <c r="M14" s="19">
        <f t="shared" si="4"/>
        <v>-127.71</v>
      </c>
      <c r="N14" s="21">
        <f t="shared" si="5"/>
        <v>-1</v>
      </c>
      <c r="O14" s="1"/>
      <c r="P14" s="1"/>
      <c r="Q14" s="55"/>
      <c r="R14" s="55"/>
      <c r="S14" s="55"/>
      <c r="T14" s="19"/>
      <c r="U14" s="19"/>
      <c r="V14" s="19"/>
      <c r="W14" s="19"/>
      <c r="X14" s="21"/>
      <c r="Y14" s="21"/>
      <c r="Z14" s="19"/>
      <c r="AA14" s="19"/>
      <c r="AB14" s="19"/>
      <c r="AC14" s="21"/>
      <c r="AD14" s="1"/>
      <c r="AE14" s="1"/>
      <c r="AF14" s="56"/>
      <c r="AG14" s="56"/>
      <c r="AH14" s="56"/>
      <c r="AI14" s="19"/>
      <c r="AJ14" s="19"/>
      <c r="AK14" s="19"/>
      <c r="AL14" s="19"/>
      <c r="AM14" s="21"/>
      <c r="AN14" s="1"/>
      <c r="AO14" s="19"/>
      <c r="AP14" s="19"/>
      <c r="AQ14" s="19"/>
      <c r="AR14" s="2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 t="s">
        <v>4</v>
      </c>
      <c r="B15" s="79">
        <v>0</v>
      </c>
      <c r="C15" s="79">
        <v>0</v>
      </c>
      <c r="D15" s="79">
        <v>0</v>
      </c>
      <c r="E15" s="19">
        <f>Jan!D15</f>
        <v>0</v>
      </c>
      <c r="F15" s="19">
        <f t="shared" si="0"/>
        <v>0</v>
      </c>
      <c r="G15" s="81">
        <v>0</v>
      </c>
      <c r="H15" s="19">
        <f t="shared" si="1"/>
        <v>0</v>
      </c>
      <c r="I15" s="21" t="str">
        <f t="shared" si="2"/>
        <v xml:space="preserve"> </v>
      </c>
      <c r="J15" s="21"/>
      <c r="K15" s="19">
        <f t="shared" si="3"/>
        <v>0</v>
      </c>
      <c r="L15" s="81">
        <v>0</v>
      </c>
      <c r="M15" s="19">
        <f t="shared" si="4"/>
        <v>0</v>
      </c>
      <c r="N15" s="21" t="str">
        <f t="shared" si="5"/>
        <v xml:space="preserve"> </v>
      </c>
      <c r="O15" s="1"/>
      <c r="P15" s="1"/>
      <c r="Q15" s="55"/>
      <c r="R15" s="55"/>
      <c r="S15" s="55"/>
      <c r="T15" s="19"/>
      <c r="U15" s="19"/>
      <c r="V15" s="19"/>
      <c r="W15" s="19"/>
      <c r="X15" s="21"/>
      <c r="Y15" s="21"/>
      <c r="Z15" s="19"/>
      <c r="AA15" s="19"/>
      <c r="AB15" s="19"/>
      <c r="AC15" s="21"/>
      <c r="AD15" s="1"/>
      <c r="AE15" s="1"/>
      <c r="AF15" s="56"/>
      <c r="AG15" s="56"/>
      <c r="AH15" s="56"/>
      <c r="AI15" s="19"/>
      <c r="AJ15" s="19"/>
      <c r="AK15" s="19"/>
      <c r="AL15" s="19"/>
      <c r="AM15" s="21"/>
      <c r="AN15" s="1"/>
      <c r="AO15" s="19"/>
      <c r="AP15" s="19"/>
      <c r="AQ15" s="19"/>
      <c r="AR15" s="2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 t="s">
        <v>5</v>
      </c>
      <c r="B16" s="79">
        <v>0</v>
      </c>
      <c r="C16" s="79">
        <v>0.04</v>
      </c>
      <c r="D16" s="79">
        <v>0</v>
      </c>
      <c r="E16" s="19">
        <f>Jan!D16</f>
        <v>0</v>
      </c>
      <c r="F16" s="19">
        <f t="shared" si="0"/>
        <v>0.04</v>
      </c>
      <c r="G16" s="81">
        <v>0.3</v>
      </c>
      <c r="H16" s="19">
        <f t="shared" si="1"/>
        <v>-0.26</v>
      </c>
      <c r="I16" s="21">
        <f t="shared" si="2"/>
        <v>-0.8666666666666667</v>
      </c>
      <c r="J16" s="21"/>
      <c r="K16" s="19">
        <f t="shared" si="3"/>
        <v>0.04</v>
      </c>
      <c r="L16" s="81">
        <v>0.3</v>
      </c>
      <c r="M16" s="19">
        <f t="shared" si="4"/>
        <v>-0.26</v>
      </c>
      <c r="N16" s="21">
        <f t="shared" si="5"/>
        <v>-0.8666666666666667</v>
      </c>
      <c r="O16" s="1"/>
      <c r="P16" s="1"/>
      <c r="Q16" s="55"/>
      <c r="R16" s="55"/>
      <c r="S16" s="55"/>
      <c r="T16" s="19"/>
      <c r="U16" s="19"/>
      <c r="V16" s="19"/>
      <c r="W16" s="19"/>
      <c r="X16" s="21"/>
      <c r="Y16" s="21"/>
      <c r="Z16" s="19"/>
      <c r="AA16" s="19"/>
      <c r="AB16" s="19"/>
      <c r="AC16" s="21"/>
      <c r="AD16" s="1"/>
      <c r="AE16" s="1"/>
      <c r="AF16" s="56"/>
      <c r="AG16" s="56"/>
      <c r="AH16" s="56"/>
      <c r="AI16" s="19"/>
      <c r="AJ16" s="19"/>
      <c r="AK16" s="19"/>
      <c r="AL16" s="19"/>
      <c r="AM16" s="21"/>
      <c r="AN16" s="1"/>
      <c r="AO16" s="19"/>
      <c r="AP16" s="19"/>
      <c r="AQ16" s="19"/>
      <c r="AR16" s="2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 t="s">
        <v>6</v>
      </c>
      <c r="B17" s="79">
        <v>0.48</v>
      </c>
      <c r="C17" s="79">
        <v>692.79</v>
      </c>
      <c r="D17" s="79">
        <v>0</v>
      </c>
      <c r="E17" s="19">
        <f>Jan!D17</f>
        <v>0</v>
      </c>
      <c r="F17" s="19">
        <f t="shared" si="0"/>
        <v>693.27</v>
      </c>
      <c r="G17" s="81">
        <v>789.67</v>
      </c>
      <c r="H17" s="19">
        <f t="shared" si="1"/>
        <v>-96.399999999999977</v>
      </c>
      <c r="I17" s="21">
        <f t="shared" si="2"/>
        <v>-0.12207631035749111</v>
      </c>
      <c r="J17" s="21"/>
      <c r="K17" s="19">
        <f t="shared" si="3"/>
        <v>693.27</v>
      </c>
      <c r="L17" s="81">
        <v>789.67</v>
      </c>
      <c r="M17" s="19">
        <f t="shared" si="4"/>
        <v>-96.399999999999977</v>
      </c>
      <c r="N17" s="21">
        <f t="shared" si="5"/>
        <v>-0.12207631035749111</v>
      </c>
      <c r="O17" s="1"/>
      <c r="P17" s="1"/>
      <c r="Q17" s="55"/>
      <c r="R17" s="55"/>
      <c r="S17" s="55"/>
      <c r="T17" s="19"/>
      <c r="U17" s="19"/>
      <c r="V17" s="19"/>
      <c r="W17" s="19"/>
      <c r="X17" s="21"/>
      <c r="Y17" s="21"/>
      <c r="Z17" s="19"/>
      <c r="AA17" s="19"/>
      <c r="AB17" s="19"/>
      <c r="AC17" s="21"/>
      <c r="AD17" s="1"/>
      <c r="AE17" s="1"/>
      <c r="AF17" s="56"/>
      <c r="AG17" s="56"/>
      <c r="AH17" s="56"/>
      <c r="AI17" s="19"/>
      <c r="AJ17" s="19"/>
      <c r="AK17" s="19"/>
      <c r="AL17" s="19"/>
      <c r="AM17" s="21"/>
      <c r="AN17" s="1"/>
      <c r="AO17" s="19"/>
      <c r="AP17" s="19"/>
      <c r="AQ17" s="19"/>
      <c r="AR17" s="2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 t="s">
        <v>7</v>
      </c>
      <c r="B18" s="79">
        <v>0</v>
      </c>
      <c r="C18" s="79">
        <v>0</v>
      </c>
      <c r="D18" s="79">
        <v>0</v>
      </c>
      <c r="E18" s="19">
        <f>Jan!D18</f>
        <v>0</v>
      </c>
      <c r="F18" s="19">
        <f t="shared" si="0"/>
        <v>0</v>
      </c>
      <c r="G18" s="81">
        <v>0</v>
      </c>
      <c r="H18" s="19">
        <f t="shared" si="1"/>
        <v>0</v>
      </c>
      <c r="I18" s="21" t="str">
        <f t="shared" si="2"/>
        <v xml:space="preserve"> </v>
      </c>
      <c r="J18" s="21"/>
      <c r="K18" s="19">
        <f t="shared" si="3"/>
        <v>0</v>
      </c>
      <c r="L18" s="81">
        <v>0</v>
      </c>
      <c r="M18" s="19">
        <f t="shared" si="4"/>
        <v>0</v>
      </c>
      <c r="N18" s="21" t="str">
        <f t="shared" si="5"/>
        <v xml:space="preserve"> </v>
      </c>
      <c r="O18" s="1"/>
      <c r="P18" s="1"/>
      <c r="Q18" s="55"/>
      <c r="R18" s="55"/>
      <c r="S18" s="55"/>
      <c r="T18" s="19"/>
      <c r="U18" s="19"/>
      <c r="V18" s="19"/>
      <c r="W18" s="19"/>
      <c r="X18" s="21"/>
      <c r="Y18" s="21"/>
      <c r="Z18" s="19"/>
      <c r="AA18" s="19"/>
      <c r="AB18" s="19"/>
      <c r="AC18" s="21"/>
      <c r="AD18" s="1"/>
      <c r="AE18" s="1"/>
      <c r="AF18" s="56"/>
      <c r="AG18" s="56"/>
      <c r="AH18" s="56"/>
      <c r="AI18" s="19"/>
      <c r="AJ18" s="19"/>
      <c r="AK18" s="19"/>
      <c r="AL18" s="19"/>
      <c r="AM18" s="21"/>
      <c r="AN18" s="1"/>
      <c r="AO18" s="19"/>
      <c r="AP18" s="19"/>
      <c r="AQ18" s="19"/>
      <c r="AR18" s="2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 t="s">
        <v>8</v>
      </c>
      <c r="B19" s="79">
        <v>0</v>
      </c>
      <c r="C19" s="79">
        <v>0</v>
      </c>
      <c r="D19" s="79">
        <v>0</v>
      </c>
      <c r="E19" s="19">
        <f>Jan!D19</f>
        <v>0</v>
      </c>
      <c r="F19" s="19">
        <f t="shared" si="0"/>
        <v>0</v>
      </c>
      <c r="G19" s="81">
        <v>0</v>
      </c>
      <c r="H19" s="19">
        <f t="shared" si="1"/>
        <v>0</v>
      </c>
      <c r="I19" s="21" t="str">
        <f t="shared" si="2"/>
        <v xml:space="preserve"> </v>
      </c>
      <c r="J19" s="21"/>
      <c r="K19" s="19">
        <f t="shared" si="3"/>
        <v>0</v>
      </c>
      <c r="L19" s="81">
        <v>0</v>
      </c>
      <c r="M19" s="19">
        <f t="shared" si="4"/>
        <v>0</v>
      </c>
      <c r="N19" s="21" t="str">
        <f t="shared" si="5"/>
        <v xml:space="preserve"> </v>
      </c>
      <c r="O19" s="1"/>
      <c r="P19" s="1"/>
      <c r="Q19" s="55"/>
      <c r="R19" s="55"/>
      <c r="S19" s="55"/>
      <c r="T19" s="19"/>
      <c r="U19" s="19"/>
      <c r="V19" s="19"/>
      <c r="W19" s="19"/>
      <c r="X19" s="21"/>
      <c r="Y19" s="21"/>
      <c r="Z19" s="19"/>
      <c r="AA19" s="19"/>
      <c r="AB19" s="19"/>
      <c r="AC19" s="21"/>
      <c r="AD19" s="1"/>
      <c r="AE19" s="1"/>
      <c r="AF19" s="56"/>
      <c r="AG19" s="56"/>
      <c r="AH19" s="56"/>
      <c r="AI19" s="19"/>
      <c r="AJ19" s="19"/>
      <c r="AK19" s="19"/>
      <c r="AL19" s="19"/>
      <c r="AM19" s="21"/>
      <c r="AN19" s="1"/>
      <c r="AO19" s="19"/>
      <c r="AP19" s="19"/>
      <c r="AQ19" s="19"/>
      <c r="AR19" s="2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 t="s">
        <v>9</v>
      </c>
      <c r="B20" s="79">
        <v>0</v>
      </c>
      <c r="C20" s="79">
        <v>119.24</v>
      </c>
      <c r="D20" s="79">
        <v>0</v>
      </c>
      <c r="E20" s="19">
        <f>Jan!D20</f>
        <v>0</v>
      </c>
      <c r="F20" s="19">
        <f t="shared" si="0"/>
        <v>119.24</v>
      </c>
      <c r="G20" s="81">
        <v>402.27</v>
      </c>
      <c r="H20" s="19">
        <f t="shared" si="1"/>
        <v>-283.02999999999997</v>
      </c>
      <c r="I20" s="21">
        <f t="shared" si="2"/>
        <v>-0.7035821711785617</v>
      </c>
      <c r="J20" s="21"/>
      <c r="K20" s="19">
        <f t="shared" si="3"/>
        <v>119.24</v>
      </c>
      <c r="L20" s="81">
        <v>402.27</v>
      </c>
      <c r="M20" s="19">
        <f t="shared" si="4"/>
        <v>-283.02999999999997</v>
      </c>
      <c r="N20" s="21">
        <f t="shared" si="5"/>
        <v>-0.7035821711785617</v>
      </c>
      <c r="O20" s="1"/>
      <c r="P20" s="1"/>
      <c r="Q20" s="55"/>
      <c r="R20" s="55"/>
      <c r="S20" s="55"/>
      <c r="T20" s="19"/>
      <c r="U20" s="19"/>
      <c r="V20" s="19"/>
      <c r="W20" s="19"/>
      <c r="X20" s="21"/>
      <c r="Y20" s="21"/>
      <c r="Z20" s="19"/>
      <c r="AA20" s="19"/>
      <c r="AB20" s="19"/>
      <c r="AC20" s="21"/>
      <c r="AD20" s="1"/>
      <c r="AE20" s="1"/>
      <c r="AF20" s="56"/>
      <c r="AG20" s="56"/>
      <c r="AH20" s="56"/>
      <c r="AI20" s="19"/>
      <c r="AJ20" s="19"/>
      <c r="AK20" s="19"/>
      <c r="AL20" s="19"/>
      <c r="AM20" s="21"/>
      <c r="AN20" s="1"/>
      <c r="AO20" s="19"/>
      <c r="AP20" s="19"/>
      <c r="AQ20" s="19"/>
      <c r="AR20" s="2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 t="s">
        <v>10</v>
      </c>
      <c r="B21" s="79">
        <v>0</v>
      </c>
      <c r="C21" s="79">
        <v>286.55</v>
      </c>
      <c r="D21" s="79">
        <v>0</v>
      </c>
      <c r="E21" s="19">
        <f>Jan!D21</f>
        <v>0</v>
      </c>
      <c r="F21" s="19">
        <f t="shared" si="0"/>
        <v>286.55</v>
      </c>
      <c r="G21" s="81">
        <v>72.459999999999994</v>
      </c>
      <c r="H21" s="19">
        <f t="shared" si="1"/>
        <v>214.09000000000003</v>
      </c>
      <c r="I21" s="21">
        <f t="shared" si="2"/>
        <v>2.9545956389732271</v>
      </c>
      <c r="J21" s="21"/>
      <c r="K21" s="19">
        <f t="shared" si="3"/>
        <v>286.55</v>
      </c>
      <c r="L21" s="81">
        <v>72.459999999999994</v>
      </c>
      <c r="M21" s="19">
        <f t="shared" si="4"/>
        <v>214.09000000000003</v>
      </c>
      <c r="N21" s="21">
        <f t="shared" si="5"/>
        <v>2.9545956389732271</v>
      </c>
      <c r="O21" s="1"/>
      <c r="P21" s="1"/>
      <c r="Q21" s="55"/>
      <c r="R21" s="55"/>
      <c r="S21" s="55"/>
      <c r="T21" s="19"/>
      <c r="U21" s="19"/>
      <c r="V21" s="19"/>
      <c r="W21" s="19"/>
      <c r="X21" s="21"/>
      <c r="Y21" s="21"/>
      <c r="Z21" s="19"/>
      <c r="AA21" s="19"/>
      <c r="AB21" s="19"/>
      <c r="AC21" s="21"/>
      <c r="AD21" s="1"/>
      <c r="AE21" s="1"/>
      <c r="AF21" s="56"/>
      <c r="AG21" s="56"/>
      <c r="AH21" s="56"/>
      <c r="AI21" s="19"/>
      <c r="AJ21" s="19"/>
      <c r="AK21" s="19"/>
      <c r="AL21" s="19"/>
      <c r="AM21" s="21"/>
      <c r="AN21" s="1"/>
      <c r="AO21" s="19"/>
      <c r="AP21" s="19"/>
      <c r="AQ21" s="19"/>
      <c r="AR21" s="2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 t="s">
        <v>11</v>
      </c>
      <c r="B22" s="79">
        <v>0</v>
      </c>
      <c r="C22" s="79">
        <v>0</v>
      </c>
      <c r="D22" s="79">
        <v>0</v>
      </c>
      <c r="E22" s="19">
        <f>Jan!D22</f>
        <v>0</v>
      </c>
      <c r="F22" s="19">
        <f t="shared" si="0"/>
        <v>0</v>
      </c>
      <c r="G22" s="81">
        <v>0</v>
      </c>
      <c r="H22" s="19">
        <f t="shared" si="1"/>
        <v>0</v>
      </c>
      <c r="I22" s="21" t="str">
        <f t="shared" si="2"/>
        <v xml:space="preserve"> </v>
      </c>
      <c r="J22" s="21"/>
      <c r="K22" s="19">
        <f t="shared" si="3"/>
        <v>0</v>
      </c>
      <c r="L22" s="81">
        <v>0</v>
      </c>
      <c r="M22" s="19">
        <f t="shared" si="4"/>
        <v>0</v>
      </c>
      <c r="N22" s="21" t="str">
        <f t="shared" si="5"/>
        <v xml:space="preserve"> </v>
      </c>
      <c r="O22" s="1"/>
      <c r="P22" s="1"/>
      <c r="Q22" s="55"/>
      <c r="R22" s="55"/>
      <c r="S22" s="55"/>
      <c r="T22" s="19"/>
      <c r="U22" s="19"/>
      <c r="V22" s="19"/>
      <c r="W22" s="19"/>
      <c r="X22" s="21"/>
      <c r="Y22" s="21"/>
      <c r="Z22" s="19"/>
      <c r="AA22" s="19"/>
      <c r="AB22" s="19"/>
      <c r="AC22" s="21"/>
      <c r="AD22" s="1"/>
      <c r="AE22" s="1"/>
      <c r="AF22" s="56"/>
      <c r="AG22" s="56"/>
      <c r="AH22" s="56"/>
      <c r="AI22" s="19"/>
      <c r="AJ22" s="19"/>
      <c r="AK22" s="19"/>
      <c r="AL22" s="19"/>
      <c r="AM22" s="21"/>
      <c r="AN22" s="1"/>
      <c r="AO22" s="19"/>
      <c r="AP22" s="19"/>
      <c r="AQ22" s="19"/>
      <c r="AR22" s="2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 t="s">
        <v>12</v>
      </c>
      <c r="B23" s="79">
        <v>203133.39</v>
      </c>
      <c r="C23" s="79">
        <v>37491.75999999998</v>
      </c>
      <c r="D23" s="79">
        <v>119699.2</v>
      </c>
      <c r="E23" s="19">
        <f>Jan!D23</f>
        <v>122002.98</v>
      </c>
      <c r="F23" s="19">
        <f t="shared" si="0"/>
        <v>242928.93</v>
      </c>
      <c r="G23" s="81">
        <v>215589.36000000002</v>
      </c>
      <c r="H23" s="19">
        <f t="shared" si="1"/>
        <v>27339.569999999978</v>
      </c>
      <c r="I23" s="21">
        <f t="shared" si="2"/>
        <v>0.12681316925844577</v>
      </c>
      <c r="J23" s="21"/>
      <c r="K23" s="19">
        <f t="shared" si="3"/>
        <v>240625.15</v>
      </c>
      <c r="L23" s="81">
        <v>211567.88</v>
      </c>
      <c r="M23" s="19">
        <f t="shared" si="4"/>
        <v>29057.26999999999</v>
      </c>
      <c r="N23" s="21">
        <f t="shared" si="5"/>
        <v>0.13734253989783318</v>
      </c>
      <c r="O23" s="1"/>
      <c r="P23" s="1"/>
      <c r="Q23" s="55"/>
      <c r="R23" s="55"/>
      <c r="S23" s="55"/>
      <c r="T23" s="19"/>
      <c r="U23" s="19"/>
      <c r="V23" s="19"/>
      <c r="W23" s="19"/>
      <c r="X23" s="21"/>
      <c r="Y23" s="21"/>
      <c r="Z23" s="19"/>
      <c r="AA23" s="19"/>
      <c r="AB23" s="19"/>
      <c r="AC23" s="21"/>
      <c r="AD23" s="1"/>
      <c r="AE23" s="1"/>
      <c r="AF23" s="56"/>
      <c r="AG23" s="56"/>
      <c r="AH23" s="56"/>
      <c r="AI23" s="19"/>
      <c r="AJ23" s="19"/>
      <c r="AK23" s="19"/>
      <c r="AL23" s="19"/>
      <c r="AM23" s="21"/>
      <c r="AN23" s="1"/>
      <c r="AO23" s="19"/>
      <c r="AP23" s="19"/>
      <c r="AQ23" s="19"/>
      <c r="AR23" s="2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 t="s">
        <v>13</v>
      </c>
      <c r="B24" s="79">
        <v>242068.81</v>
      </c>
      <c r="C24" s="79">
        <v>46945.009999999951</v>
      </c>
      <c r="D24" s="79">
        <v>147194.38</v>
      </c>
      <c r="E24" s="19">
        <f>Jan!D24</f>
        <v>150577.04999999999</v>
      </c>
      <c r="F24" s="19">
        <f t="shared" si="0"/>
        <v>292396.48999999993</v>
      </c>
      <c r="G24" s="81">
        <v>257330.97999999998</v>
      </c>
      <c r="H24" s="19">
        <f t="shared" si="1"/>
        <v>35065.509999999951</v>
      </c>
      <c r="I24" s="21">
        <f t="shared" si="2"/>
        <v>0.13626618139797997</v>
      </c>
      <c r="J24" s="21"/>
      <c r="K24" s="19">
        <f t="shared" si="3"/>
        <v>289013.81999999995</v>
      </c>
      <c r="L24" s="81">
        <v>252458.61</v>
      </c>
      <c r="M24" s="19">
        <f t="shared" si="4"/>
        <v>36555.209999999963</v>
      </c>
      <c r="N24" s="21">
        <f t="shared" si="5"/>
        <v>0.14479684412427041</v>
      </c>
      <c r="O24" s="1"/>
      <c r="P24" s="1"/>
      <c r="Q24" s="55"/>
      <c r="R24" s="55"/>
      <c r="S24" s="55"/>
      <c r="T24" s="19"/>
      <c r="U24" s="19"/>
      <c r="V24" s="19"/>
      <c r="W24" s="19"/>
      <c r="X24" s="21"/>
      <c r="Y24" s="21"/>
      <c r="Z24" s="19"/>
      <c r="AA24" s="19"/>
      <c r="AB24" s="19"/>
      <c r="AC24" s="21"/>
      <c r="AD24" s="1"/>
      <c r="AE24" s="1"/>
      <c r="AF24" s="56"/>
      <c r="AG24" s="56"/>
      <c r="AH24" s="56"/>
      <c r="AI24" s="19"/>
      <c r="AJ24" s="19"/>
      <c r="AK24" s="19"/>
      <c r="AL24" s="19"/>
      <c r="AM24" s="21"/>
      <c r="AN24" s="1"/>
      <c r="AO24" s="19"/>
      <c r="AP24" s="19"/>
      <c r="AQ24" s="19"/>
      <c r="AR24" s="2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 t="s">
        <v>14</v>
      </c>
      <c r="B25" s="79">
        <v>0.87</v>
      </c>
      <c r="C25" s="79">
        <v>212.68</v>
      </c>
      <c r="D25" s="79">
        <v>0</v>
      </c>
      <c r="E25" s="19">
        <f>Jan!D25</f>
        <v>0</v>
      </c>
      <c r="F25" s="19">
        <f t="shared" si="0"/>
        <v>213.55</v>
      </c>
      <c r="G25" s="81">
        <v>324.85000000000002</v>
      </c>
      <c r="H25" s="19">
        <f t="shared" si="1"/>
        <v>-111.30000000000001</v>
      </c>
      <c r="I25" s="21">
        <f t="shared" si="2"/>
        <v>-0.34261967061720799</v>
      </c>
      <c r="J25" s="21"/>
      <c r="K25" s="19">
        <f t="shared" si="3"/>
        <v>213.55</v>
      </c>
      <c r="L25" s="81">
        <v>324.85000000000002</v>
      </c>
      <c r="M25" s="19">
        <f t="shared" si="4"/>
        <v>-111.30000000000001</v>
      </c>
      <c r="N25" s="21">
        <f t="shared" si="5"/>
        <v>-0.34261967061720799</v>
      </c>
      <c r="O25" s="1"/>
      <c r="P25" s="1"/>
      <c r="Q25" s="55"/>
      <c r="R25" s="55"/>
      <c r="S25" s="55"/>
      <c r="T25" s="19"/>
      <c r="U25" s="19"/>
      <c r="V25" s="19"/>
      <c r="W25" s="19"/>
      <c r="X25" s="21"/>
      <c r="Y25" s="21"/>
      <c r="Z25" s="19"/>
      <c r="AA25" s="19"/>
      <c r="AB25" s="19"/>
      <c r="AC25" s="21"/>
      <c r="AD25" s="1"/>
      <c r="AE25" s="1"/>
      <c r="AF25" s="56"/>
      <c r="AG25" s="56"/>
      <c r="AH25" s="56"/>
      <c r="AI25" s="19"/>
      <c r="AJ25" s="19"/>
      <c r="AK25" s="19"/>
      <c r="AL25" s="19"/>
      <c r="AM25" s="21"/>
      <c r="AN25" s="1"/>
      <c r="AO25" s="19"/>
      <c r="AP25" s="19"/>
      <c r="AQ25" s="19"/>
      <c r="AR25" s="2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 t="s">
        <v>15</v>
      </c>
      <c r="B26" s="79">
        <v>663880.57999999996</v>
      </c>
      <c r="C26" s="79">
        <v>124679.11000000022</v>
      </c>
      <c r="D26" s="79">
        <v>405180.98</v>
      </c>
      <c r="E26" s="19">
        <f>Jan!D26</f>
        <v>412517.92</v>
      </c>
      <c r="F26" s="19">
        <f t="shared" si="0"/>
        <v>795896.63000000012</v>
      </c>
      <c r="G26" s="81">
        <v>739700.84000000008</v>
      </c>
      <c r="H26" s="19">
        <f t="shared" si="1"/>
        <v>56195.790000000037</v>
      </c>
      <c r="I26" s="21">
        <f t="shared" si="2"/>
        <v>7.59709695611539E-2</v>
      </c>
      <c r="J26" s="21"/>
      <c r="K26" s="19">
        <f t="shared" si="3"/>
        <v>788559.69000000018</v>
      </c>
      <c r="L26" s="81">
        <v>726207.44000000006</v>
      </c>
      <c r="M26" s="19">
        <f t="shared" si="4"/>
        <v>62352.250000000116</v>
      </c>
      <c r="N26" s="21">
        <f t="shared" si="5"/>
        <v>8.5860109061950851E-2</v>
      </c>
      <c r="O26" s="1"/>
      <c r="P26" s="1"/>
      <c r="Q26" s="55"/>
      <c r="R26" s="55"/>
      <c r="S26" s="55"/>
      <c r="T26" s="19"/>
      <c r="U26" s="19"/>
      <c r="V26" s="19"/>
      <c r="W26" s="19"/>
      <c r="X26" s="21"/>
      <c r="Y26" s="21"/>
      <c r="Z26" s="19"/>
      <c r="AA26" s="19"/>
      <c r="AB26" s="19"/>
      <c r="AC26" s="21"/>
      <c r="AD26" s="1"/>
      <c r="AE26" s="1"/>
      <c r="AF26" s="56"/>
      <c r="AG26" s="56"/>
      <c r="AH26" s="56"/>
      <c r="AI26" s="19"/>
      <c r="AJ26" s="19"/>
      <c r="AK26" s="19"/>
      <c r="AL26" s="19"/>
      <c r="AM26" s="21"/>
      <c r="AN26" s="1"/>
      <c r="AO26" s="19"/>
      <c r="AP26" s="19"/>
      <c r="AQ26" s="19"/>
      <c r="AR26" s="2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 t="s">
        <v>16</v>
      </c>
      <c r="B27" s="79">
        <v>232912.45</v>
      </c>
      <c r="C27" s="79">
        <v>44115.51999999996</v>
      </c>
      <c r="D27" s="79">
        <v>144493.72</v>
      </c>
      <c r="E27" s="19">
        <f>Jan!D27</f>
        <v>148666.41</v>
      </c>
      <c r="F27" s="19">
        <f t="shared" si="0"/>
        <v>281200.65999999997</v>
      </c>
      <c r="G27" s="81">
        <v>261943.07000000004</v>
      </c>
      <c r="H27" s="19">
        <f t="shared" si="1"/>
        <v>19257.589999999938</v>
      </c>
      <c r="I27" s="21">
        <f t="shared" si="2"/>
        <v>7.3518226689486044E-2</v>
      </c>
      <c r="J27" s="21"/>
      <c r="K27" s="19">
        <f t="shared" si="3"/>
        <v>277027.96999999997</v>
      </c>
      <c r="L27" s="81">
        <v>256929.15000000002</v>
      </c>
      <c r="M27" s="19">
        <f t="shared" si="4"/>
        <v>20098.819999999949</v>
      </c>
      <c r="N27" s="21">
        <f t="shared" si="5"/>
        <v>7.8227091009330563E-2</v>
      </c>
      <c r="O27" s="1"/>
      <c r="P27" s="1"/>
      <c r="Q27" s="55"/>
      <c r="R27" s="55"/>
      <c r="S27" s="55"/>
      <c r="T27" s="19"/>
      <c r="U27" s="19"/>
      <c r="V27" s="19"/>
      <c r="W27" s="19"/>
      <c r="X27" s="21"/>
      <c r="Y27" s="21"/>
      <c r="Z27" s="19"/>
      <c r="AA27" s="19"/>
      <c r="AB27" s="19"/>
      <c r="AC27" s="21"/>
      <c r="AD27" s="1"/>
      <c r="AE27" s="1"/>
      <c r="AF27" s="56"/>
      <c r="AG27" s="56"/>
      <c r="AH27" s="56"/>
      <c r="AI27" s="19"/>
      <c r="AJ27" s="19"/>
      <c r="AK27" s="19"/>
      <c r="AL27" s="19"/>
      <c r="AM27" s="21"/>
      <c r="AN27" s="1"/>
      <c r="AO27" s="19"/>
      <c r="AP27" s="19"/>
      <c r="AQ27" s="19"/>
      <c r="AR27" s="2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 t="s">
        <v>17</v>
      </c>
      <c r="B28" s="79">
        <v>0</v>
      </c>
      <c r="C28" s="79">
        <v>0</v>
      </c>
      <c r="D28" s="79">
        <v>0</v>
      </c>
      <c r="E28" s="19">
        <f>Jan!D28</f>
        <v>0</v>
      </c>
      <c r="F28" s="19">
        <f t="shared" si="0"/>
        <v>0</v>
      </c>
      <c r="G28" s="81">
        <v>0</v>
      </c>
      <c r="H28" s="19">
        <f t="shared" si="1"/>
        <v>0</v>
      </c>
      <c r="I28" s="21" t="str">
        <f t="shared" si="2"/>
        <v xml:space="preserve"> </v>
      </c>
      <c r="J28" s="21"/>
      <c r="K28" s="19">
        <f t="shared" si="3"/>
        <v>0</v>
      </c>
      <c r="L28" s="81">
        <v>0</v>
      </c>
      <c r="M28" s="19">
        <f t="shared" si="4"/>
        <v>0</v>
      </c>
      <c r="N28" s="21" t="str">
        <f t="shared" si="5"/>
        <v xml:space="preserve"> </v>
      </c>
      <c r="O28" s="1"/>
      <c r="P28" s="1"/>
      <c r="Q28" s="55"/>
      <c r="R28" s="55"/>
      <c r="S28" s="55"/>
      <c r="T28" s="19"/>
      <c r="U28" s="19"/>
      <c r="V28" s="19"/>
      <c r="W28" s="19"/>
      <c r="X28" s="21"/>
      <c r="Y28" s="21"/>
      <c r="Z28" s="19"/>
      <c r="AA28" s="19"/>
      <c r="AB28" s="19"/>
      <c r="AC28" s="21"/>
      <c r="AD28" s="1"/>
      <c r="AE28" s="1"/>
      <c r="AF28" s="56"/>
      <c r="AG28" s="56"/>
      <c r="AH28" s="56"/>
      <c r="AI28" s="19"/>
      <c r="AJ28" s="19"/>
      <c r="AK28" s="19"/>
      <c r="AL28" s="19"/>
      <c r="AM28" s="21"/>
      <c r="AN28" s="1"/>
      <c r="AO28" s="19"/>
      <c r="AP28" s="19"/>
      <c r="AQ28" s="19"/>
      <c r="AR28" s="2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 t="s">
        <v>18</v>
      </c>
      <c r="B29" s="79">
        <v>135844.03</v>
      </c>
      <c r="C29" s="79">
        <v>26824.5</v>
      </c>
      <c r="D29" s="79">
        <v>87072.51</v>
      </c>
      <c r="E29" s="19">
        <f>Jan!D29</f>
        <v>87979.47</v>
      </c>
      <c r="F29" s="19">
        <f t="shared" si="0"/>
        <v>163575.49</v>
      </c>
      <c r="G29" s="81">
        <v>142397.23000000001</v>
      </c>
      <c r="H29" s="19">
        <f t="shared" si="1"/>
        <v>21178.25999999998</v>
      </c>
      <c r="I29" s="21">
        <f t="shared" si="2"/>
        <v>0.14872662902220757</v>
      </c>
      <c r="J29" s="21"/>
      <c r="K29" s="19">
        <f t="shared" si="3"/>
        <v>162668.53</v>
      </c>
      <c r="L29" s="81">
        <v>139694.28</v>
      </c>
      <c r="M29" s="19">
        <f t="shared" si="4"/>
        <v>22974.25</v>
      </c>
      <c r="N29" s="21">
        <f t="shared" si="5"/>
        <v>0.16446092137773993</v>
      </c>
      <c r="O29" s="1"/>
      <c r="P29" s="1"/>
      <c r="Q29" s="55"/>
      <c r="R29" s="55"/>
      <c r="S29" s="55"/>
      <c r="T29" s="19"/>
      <c r="U29" s="19"/>
      <c r="V29" s="19"/>
      <c r="W29" s="19"/>
      <c r="X29" s="21"/>
      <c r="Y29" s="21"/>
      <c r="Z29" s="19"/>
      <c r="AA29" s="19"/>
      <c r="AB29" s="19"/>
      <c r="AC29" s="21"/>
      <c r="AD29" s="1"/>
      <c r="AE29" s="1"/>
      <c r="AF29" s="56"/>
      <c r="AG29" s="56"/>
      <c r="AH29" s="56"/>
      <c r="AI29" s="19"/>
      <c r="AJ29" s="19"/>
      <c r="AK29" s="19"/>
      <c r="AL29" s="19"/>
      <c r="AM29" s="21"/>
      <c r="AN29" s="1"/>
      <c r="AO29" s="19"/>
      <c r="AP29" s="19"/>
      <c r="AQ29" s="19"/>
      <c r="AR29" s="2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 t="s">
        <v>19</v>
      </c>
      <c r="B30" s="79">
        <v>103064.16</v>
      </c>
      <c r="C30" s="79">
        <v>21616.199999999997</v>
      </c>
      <c r="D30" s="79">
        <v>59854.73</v>
      </c>
      <c r="E30" s="19">
        <f>Jan!D30</f>
        <v>60478.19</v>
      </c>
      <c r="F30" s="19">
        <f t="shared" si="0"/>
        <v>125303.82</v>
      </c>
      <c r="G30" s="81">
        <v>44159.490000000005</v>
      </c>
      <c r="H30" s="19">
        <f t="shared" si="1"/>
        <v>81144.33</v>
      </c>
      <c r="I30" s="21">
        <f t="shared" si="2"/>
        <v>1.8375286942851918</v>
      </c>
      <c r="J30" s="21"/>
      <c r="K30" s="19">
        <f t="shared" si="3"/>
        <v>124680.36</v>
      </c>
      <c r="L30" s="81">
        <v>42216.960000000006</v>
      </c>
      <c r="M30" s="19">
        <f t="shared" si="4"/>
        <v>82463.399999999994</v>
      </c>
      <c r="N30" s="21">
        <f t="shared" si="5"/>
        <v>1.9533239721666358</v>
      </c>
      <c r="O30" s="1"/>
      <c r="P30" s="1"/>
      <c r="Q30" s="55"/>
      <c r="R30" s="55"/>
      <c r="S30" s="55"/>
      <c r="T30" s="19"/>
      <c r="U30" s="19"/>
      <c r="V30" s="19"/>
      <c r="W30" s="19"/>
      <c r="X30" s="21"/>
      <c r="Y30" s="21"/>
      <c r="Z30" s="19"/>
      <c r="AA30" s="19"/>
      <c r="AB30" s="19"/>
      <c r="AC30" s="21"/>
      <c r="AD30" s="1"/>
      <c r="AE30" s="1"/>
      <c r="AF30" s="56"/>
      <c r="AG30" s="56"/>
      <c r="AH30" s="56"/>
      <c r="AI30" s="19"/>
      <c r="AJ30" s="19"/>
      <c r="AK30" s="19"/>
      <c r="AL30" s="19"/>
      <c r="AM30" s="21"/>
      <c r="AN30" s="1"/>
      <c r="AO30" s="19"/>
      <c r="AP30" s="19"/>
      <c r="AQ30" s="19"/>
      <c r="AR30" s="2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 t="s">
        <v>20</v>
      </c>
      <c r="B31" s="79">
        <v>0</v>
      </c>
      <c r="C31" s="79">
        <v>0</v>
      </c>
      <c r="D31" s="79">
        <v>0</v>
      </c>
      <c r="E31" s="19">
        <f>Jan!D31</f>
        <v>0</v>
      </c>
      <c r="F31" s="19">
        <f t="shared" si="0"/>
        <v>0</v>
      </c>
      <c r="G31" s="81">
        <v>0</v>
      </c>
      <c r="H31" s="19">
        <f t="shared" si="1"/>
        <v>0</v>
      </c>
      <c r="I31" s="21" t="str">
        <f t="shared" si="2"/>
        <v xml:space="preserve"> </v>
      </c>
      <c r="J31" s="21"/>
      <c r="K31" s="19">
        <f t="shared" si="3"/>
        <v>0</v>
      </c>
      <c r="L31" s="81">
        <v>0</v>
      </c>
      <c r="M31" s="19">
        <f t="shared" si="4"/>
        <v>0</v>
      </c>
      <c r="N31" s="21" t="str">
        <f t="shared" si="5"/>
        <v xml:space="preserve"> </v>
      </c>
      <c r="O31" s="1"/>
      <c r="P31" s="1"/>
      <c r="Q31" s="55"/>
      <c r="R31" s="55"/>
      <c r="S31" s="55"/>
      <c r="T31" s="19"/>
      <c r="U31" s="19"/>
      <c r="V31" s="19"/>
      <c r="W31" s="19"/>
      <c r="X31" s="21"/>
      <c r="Y31" s="21"/>
      <c r="Z31" s="19"/>
      <c r="AA31" s="19"/>
      <c r="AB31" s="19"/>
      <c r="AC31" s="21"/>
      <c r="AD31" s="1"/>
      <c r="AE31" s="1"/>
      <c r="AF31" s="56"/>
      <c r="AG31" s="56"/>
      <c r="AH31" s="56"/>
      <c r="AI31" s="19"/>
      <c r="AJ31" s="19"/>
      <c r="AK31" s="19"/>
      <c r="AL31" s="19"/>
      <c r="AM31" s="21"/>
      <c r="AN31" s="1"/>
      <c r="AO31" s="19"/>
      <c r="AP31" s="19"/>
      <c r="AQ31" s="19"/>
      <c r="AR31" s="2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 t="s">
        <v>21</v>
      </c>
      <c r="B32" s="79">
        <v>1379100.67</v>
      </c>
      <c r="C32" s="79">
        <v>311442.39999999991</v>
      </c>
      <c r="D32" s="79">
        <v>801461.13</v>
      </c>
      <c r="E32" s="19">
        <f>Jan!D32</f>
        <v>908936.2</v>
      </c>
      <c r="F32" s="19">
        <f t="shared" si="0"/>
        <v>1798018.1399999997</v>
      </c>
      <c r="G32" s="81">
        <v>1624362.99</v>
      </c>
      <c r="H32" s="19">
        <f t="shared" si="1"/>
        <v>173655.14999999967</v>
      </c>
      <c r="I32" s="21">
        <f t="shared" si="2"/>
        <v>0.10690661574356586</v>
      </c>
      <c r="J32" s="1"/>
      <c r="K32" s="19">
        <f t="shared" si="3"/>
        <v>1690543.0699999998</v>
      </c>
      <c r="L32" s="81">
        <v>1597759</v>
      </c>
      <c r="M32" s="19">
        <f t="shared" si="4"/>
        <v>92784.069999999832</v>
      </c>
      <c r="N32" s="21">
        <f t="shared" si="5"/>
        <v>5.8071379976579518E-2</v>
      </c>
      <c r="O32" s="1"/>
      <c r="P32" s="1"/>
      <c r="Q32" s="55"/>
      <c r="R32" s="55"/>
      <c r="S32" s="55"/>
      <c r="T32" s="19"/>
      <c r="U32" s="19"/>
      <c r="V32" s="19"/>
      <c r="W32" s="19"/>
      <c r="X32" s="21"/>
      <c r="Y32" s="1"/>
      <c r="Z32" s="19"/>
      <c r="AA32" s="19"/>
      <c r="AB32" s="19"/>
      <c r="AC32" s="21"/>
      <c r="AD32" s="1"/>
      <c r="AE32" s="1"/>
      <c r="AF32" s="56"/>
      <c r="AG32" s="56"/>
      <c r="AH32" s="56"/>
      <c r="AI32" s="19"/>
      <c r="AJ32" s="19"/>
      <c r="AK32" s="19"/>
      <c r="AL32" s="19"/>
      <c r="AM32" s="21"/>
      <c r="AN32" s="1"/>
      <c r="AO32" s="19"/>
      <c r="AP32" s="19"/>
      <c r="AQ32" s="19"/>
      <c r="AR32" s="2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 t="s">
        <v>22</v>
      </c>
      <c r="B33" s="79">
        <v>498199269.20878965</v>
      </c>
      <c r="C33" s="79">
        <v>111794505.50121039</v>
      </c>
      <c r="D33" s="79">
        <v>303921574.66000003</v>
      </c>
      <c r="E33" s="19">
        <f>Jan!D33</f>
        <v>310325380.11000001</v>
      </c>
      <c r="F33" s="19">
        <f t="shared" si="0"/>
        <v>616397580.16000009</v>
      </c>
      <c r="G33" s="81">
        <v>577367655.88999987</v>
      </c>
      <c r="H33" s="19">
        <f t="shared" si="1"/>
        <v>39029924.270000219</v>
      </c>
      <c r="I33" s="21">
        <f t="shared" si="2"/>
        <v>6.7599776107714948E-2</v>
      </c>
      <c r="J33" s="1"/>
      <c r="K33" s="19">
        <f t="shared" si="3"/>
        <v>609993774.71000004</v>
      </c>
      <c r="L33" s="81">
        <v>567550477.73999989</v>
      </c>
      <c r="M33" s="19">
        <f t="shared" si="4"/>
        <v>42443296.970000148</v>
      </c>
      <c r="N33" s="21">
        <f t="shared" si="5"/>
        <v>7.4783298816010868E-2</v>
      </c>
      <c r="O33" s="1"/>
      <c r="P33" s="1"/>
      <c r="Q33" s="55"/>
      <c r="R33" s="55"/>
      <c r="S33" s="55"/>
      <c r="T33" s="19"/>
      <c r="U33" s="19"/>
      <c r="V33" s="19"/>
      <c r="W33" s="19"/>
      <c r="X33" s="21"/>
      <c r="Y33" s="1"/>
      <c r="Z33" s="19"/>
      <c r="AA33" s="19"/>
      <c r="AB33" s="19"/>
      <c r="AC33" s="21"/>
      <c r="AD33" s="1"/>
      <c r="AE33" s="1"/>
      <c r="AF33" s="56"/>
      <c r="AG33" s="56"/>
      <c r="AH33" s="56"/>
      <c r="AI33" s="19"/>
      <c r="AJ33" s="19"/>
      <c r="AK33" s="19"/>
      <c r="AL33" s="19"/>
      <c r="AM33" s="21"/>
      <c r="AN33" s="1"/>
      <c r="AO33" s="19"/>
      <c r="AP33" s="19"/>
      <c r="AQ33" s="19"/>
      <c r="AR33" s="2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 t="s">
        <v>23</v>
      </c>
      <c r="B34" s="79">
        <v>434553.07</v>
      </c>
      <c r="C34" s="79">
        <v>73614.709999999963</v>
      </c>
      <c r="D34" s="79">
        <v>222102.5</v>
      </c>
      <c r="E34" s="19">
        <f>Jan!D34</f>
        <v>225110.06</v>
      </c>
      <c r="F34" s="19">
        <f t="shared" si="0"/>
        <v>511175.33999999997</v>
      </c>
      <c r="G34" s="81">
        <v>443372.82000000007</v>
      </c>
      <c r="H34" s="19">
        <f t="shared" si="1"/>
        <v>67802.519999999902</v>
      </c>
      <c r="I34" s="21">
        <f t="shared" si="2"/>
        <v>0.15292439441822325</v>
      </c>
      <c r="J34" s="1"/>
      <c r="K34" s="19">
        <f t="shared" si="3"/>
        <v>508167.77999999997</v>
      </c>
      <c r="L34" s="81">
        <v>435716.02</v>
      </c>
      <c r="M34" s="19">
        <f t="shared" si="4"/>
        <v>72451.759999999951</v>
      </c>
      <c r="N34" s="21">
        <f t="shared" si="5"/>
        <v>0.16628206601171081</v>
      </c>
      <c r="O34" s="1"/>
      <c r="P34" s="1"/>
      <c r="Q34" s="55"/>
      <c r="R34" s="55"/>
      <c r="S34" s="55"/>
      <c r="T34" s="19"/>
      <c r="U34" s="19"/>
      <c r="V34" s="19"/>
      <c r="W34" s="19"/>
      <c r="X34" s="21"/>
      <c r="Y34" s="1"/>
      <c r="Z34" s="19"/>
      <c r="AA34" s="19"/>
      <c r="AB34" s="19"/>
      <c r="AC34" s="21"/>
      <c r="AD34" s="1"/>
      <c r="AE34" s="1"/>
      <c r="AF34" s="56"/>
      <c r="AG34" s="56"/>
      <c r="AH34" s="56"/>
      <c r="AI34" s="19"/>
      <c r="AJ34" s="19"/>
      <c r="AK34" s="19"/>
      <c r="AL34" s="19"/>
      <c r="AM34" s="21"/>
      <c r="AN34" s="1"/>
      <c r="AO34" s="19"/>
      <c r="AP34" s="19"/>
      <c r="AQ34" s="19"/>
      <c r="AR34" s="2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 t="s">
        <v>24</v>
      </c>
      <c r="B35" s="79">
        <v>60765313.960000001</v>
      </c>
      <c r="C35" s="79">
        <v>13462905.419999994</v>
      </c>
      <c r="D35" s="79">
        <v>36662439.530000001</v>
      </c>
      <c r="E35" s="19">
        <f>Jan!D35</f>
        <v>37684668.409999996</v>
      </c>
      <c r="F35" s="19">
        <f t="shared" si="0"/>
        <v>75250448.25999999</v>
      </c>
      <c r="G35" s="81">
        <v>70534392.420000017</v>
      </c>
      <c r="H35" s="19">
        <f t="shared" si="1"/>
        <v>4716055.8399999738</v>
      </c>
      <c r="I35" s="21">
        <f t="shared" si="2"/>
        <v>6.6861791506163781E-2</v>
      </c>
      <c r="J35" s="1"/>
      <c r="K35" s="19">
        <f t="shared" si="3"/>
        <v>74228219.379999995</v>
      </c>
      <c r="L35" s="81">
        <v>69335455.980000019</v>
      </c>
      <c r="M35" s="19">
        <f t="shared" si="4"/>
        <v>4892763.3999999762</v>
      </c>
      <c r="N35" s="21">
        <f t="shared" si="5"/>
        <v>7.0566542483131656E-2</v>
      </c>
      <c r="O35" s="1"/>
      <c r="P35" s="1"/>
      <c r="Q35" s="55"/>
      <c r="R35" s="55"/>
      <c r="S35" s="55"/>
      <c r="T35" s="19"/>
      <c r="U35" s="19"/>
      <c r="V35" s="19"/>
      <c r="W35" s="19"/>
      <c r="X35" s="21"/>
      <c r="Y35" s="1"/>
      <c r="Z35" s="19"/>
      <c r="AA35" s="19"/>
      <c r="AB35" s="19"/>
      <c r="AC35" s="21"/>
      <c r="AD35" s="1"/>
      <c r="AE35" s="1"/>
      <c r="AF35" s="56"/>
      <c r="AG35" s="56"/>
      <c r="AH35" s="56"/>
      <c r="AI35" s="19"/>
      <c r="AJ35" s="19"/>
      <c r="AK35" s="19"/>
      <c r="AL35" s="19"/>
      <c r="AM35" s="21"/>
      <c r="AN35" s="1"/>
      <c r="AO35" s="19"/>
      <c r="AP35" s="19"/>
      <c r="AQ35" s="19"/>
      <c r="AR35" s="2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24" t="s">
        <v>149</v>
      </c>
      <c r="B36" s="79">
        <v>2211.04</v>
      </c>
      <c r="C36" s="79">
        <v>2764.5699999999997</v>
      </c>
      <c r="D36" s="79">
        <v>0</v>
      </c>
      <c r="E36" s="19">
        <f>Jan!D36</f>
        <v>0</v>
      </c>
      <c r="F36" s="19">
        <f t="shared" si="0"/>
        <v>4975.6099999999997</v>
      </c>
      <c r="G36" s="81">
        <v>-81746.310000000012</v>
      </c>
      <c r="H36" s="19">
        <f t="shared" si="1"/>
        <v>86721.920000000013</v>
      </c>
      <c r="I36" s="21">
        <f t="shared" si="2"/>
        <v>-1.0608664782544925</v>
      </c>
      <c r="J36" s="1"/>
      <c r="K36" s="19">
        <f t="shared" si="3"/>
        <v>4975.6099999999997</v>
      </c>
      <c r="L36" s="81">
        <v>-81746.310000000012</v>
      </c>
      <c r="M36" s="19">
        <f t="shared" si="4"/>
        <v>86721.920000000013</v>
      </c>
      <c r="N36" s="21">
        <f t="shared" si="5"/>
        <v>-1.0608664782544925</v>
      </c>
      <c r="O36" s="1"/>
      <c r="P36" s="1"/>
      <c r="Q36" s="55"/>
      <c r="R36" s="55"/>
      <c r="S36" s="55"/>
      <c r="T36" s="19"/>
      <c r="U36" s="19"/>
      <c r="V36" s="19"/>
      <c r="W36" s="19"/>
      <c r="X36" s="21"/>
      <c r="Y36" s="1"/>
      <c r="Z36" s="19"/>
      <c r="AA36" s="19"/>
      <c r="AB36" s="19"/>
      <c r="AC36" s="21"/>
      <c r="AD36" s="1"/>
      <c r="AE36" s="1"/>
      <c r="AF36" s="56"/>
      <c r="AG36" s="56"/>
      <c r="AH36" s="56"/>
      <c r="AI36" s="19"/>
      <c r="AJ36" s="19"/>
      <c r="AK36" s="19"/>
      <c r="AL36" s="19"/>
      <c r="AM36" s="21"/>
      <c r="AN36" s="1"/>
      <c r="AO36" s="19"/>
      <c r="AP36" s="19"/>
      <c r="AQ36" s="19"/>
      <c r="AR36" s="2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 t="s">
        <v>25</v>
      </c>
      <c r="B37" s="79">
        <v>0</v>
      </c>
      <c r="C37" s="79">
        <v>2.1456799004226923E-8</v>
      </c>
      <c r="D37" s="79">
        <v>0</v>
      </c>
      <c r="E37" s="19">
        <f>Jan!D37</f>
        <v>0</v>
      </c>
      <c r="F37" s="19">
        <f t="shared" si="0"/>
        <v>2.1456799004226923E-8</v>
      </c>
      <c r="G37" s="81">
        <v>2.144952304661274E-8</v>
      </c>
      <c r="H37" s="19">
        <f t="shared" si="1"/>
        <v>7.2759576141834259E-12</v>
      </c>
      <c r="I37" s="21">
        <f t="shared" si="2"/>
        <v>3.3921302578021617E-4</v>
      </c>
      <c r="J37" s="1"/>
      <c r="K37" s="19">
        <f t="shared" si="3"/>
        <v>2.1456799004226923E-8</v>
      </c>
      <c r="L37" s="81">
        <v>2.144952304661274E-8</v>
      </c>
      <c r="M37" s="19">
        <f t="shared" si="4"/>
        <v>7.2759576141834259E-12</v>
      </c>
      <c r="N37" s="21">
        <f t="shared" si="5"/>
        <v>3.3921302578021617E-4</v>
      </c>
      <c r="O37" s="1"/>
      <c r="P37" s="1"/>
      <c r="Q37" s="55"/>
      <c r="R37" s="55"/>
      <c r="S37" s="55"/>
      <c r="T37" s="19"/>
      <c r="U37" s="19"/>
      <c r="V37" s="19"/>
      <c r="W37" s="19"/>
      <c r="X37" s="21"/>
      <c r="Y37" s="1"/>
      <c r="Z37" s="19"/>
      <c r="AA37" s="19"/>
      <c r="AB37" s="19"/>
      <c r="AC37" s="21"/>
      <c r="AD37" s="1"/>
      <c r="AE37" s="1"/>
      <c r="AF37" s="56"/>
      <c r="AG37" s="56"/>
      <c r="AH37" s="56"/>
      <c r="AI37" s="19"/>
      <c r="AJ37" s="19"/>
      <c r="AK37" s="19"/>
      <c r="AL37" s="19"/>
      <c r="AM37" s="21"/>
      <c r="AN37" s="1"/>
      <c r="AO37" s="19"/>
      <c r="AP37" s="19"/>
      <c r="AQ37" s="19"/>
      <c r="AR37" s="2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 t="s">
        <v>26</v>
      </c>
      <c r="B38" s="79">
        <v>85294.010000000009</v>
      </c>
      <c r="C38" s="79">
        <v>20532.799999999988</v>
      </c>
      <c r="D38" s="79">
        <v>52724.76</v>
      </c>
      <c r="E38" s="19">
        <f>Jan!D38</f>
        <v>53273.95</v>
      </c>
      <c r="F38" s="19">
        <f t="shared" si="0"/>
        <v>106376</v>
      </c>
      <c r="G38" s="81">
        <v>100721.54000000001</v>
      </c>
      <c r="H38" s="19">
        <f t="shared" si="1"/>
        <v>5654.4599999999919</v>
      </c>
      <c r="I38" s="21">
        <f t="shared" si="2"/>
        <v>5.6139530829254491E-2</v>
      </c>
      <c r="J38" s="1"/>
      <c r="K38" s="19">
        <f t="shared" si="3"/>
        <v>105826.81</v>
      </c>
      <c r="L38" s="81">
        <v>98923.35</v>
      </c>
      <c r="M38" s="19">
        <f t="shared" si="4"/>
        <v>6903.4599999999919</v>
      </c>
      <c r="N38" s="21">
        <f t="shared" si="5"/>
        <v>6.9785950435362176E-2</v>
      </c>
      <c r="O38" s="1"/>
      <c r="P38" s="1"/>
      <c r="Q38" s="55"/>
      <c r="R38" s="55"/>
      <c r="S38" s="55"/>
      <c r="T38" s="19"/>
      <c r="U38" s="19"/>
      <c r="V38" s="19"/>
      <c r="W38" s="19"/>
      <c r="X38" s="21"/>
      <c r="Y38" s="1"/>
      <c r="Z38" s="19"/>
      <c r="AA38" s="19"/>
      <c r="AB38" s="19"/>
      <c r="AC38" s="21"/>
      <c r="AD38" s="1"/>
      <c r="AE38" s="1"/>
      <c r="AF38" s="56"/>
      <c r="AG38" s="56"/>
      <c r="AH38" s="56"/>
      <c r="AI38" s="19"/>
      <c r="AJ38" s="19"/>
      <c r="AK38" s="19"/>
      <c r="AL38" s="19"/>
      <c r="AM38" s="21"/>
      <c r="AN38" s="1"/>
      <c r="AO38" s="19"/>
      <c r="AP38" s="19"/>
      <c r="AQ38" s="19"/>
      <c r="AR38" s="2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 t="s">
        <v>27</v>
      </c>
      <c r="B39" s="79">
        <v>1799002.9100000001</v>
      </c>
      <c r="C39" s="79">
        <v>378645.79999999981</v>
      </c>
      <c r="D39" s="79">
        <v>1075807.5900000001</v>
      </c>
      <c r="E39" s="19">
        <f>Jan!D39</f>
        <v>1100300.1299999999</v>
      </c>
      <c r="F39" s="19">
        <f t="shared" si="0"/>
        <v>2202141.25</v>
      </c>
      <c r="G39" s="81">
        <v>2058914.7199999997</v>
      </c>
      <c r="H39" s="19">
        <f t="shared" si="1"/>
        <v>143226.53000000026</v>
      </c>
      <c r="I39" s="21">
        <f t="shared" si="2"/>
        <v>6.9564090541836654E-2</v>
      </c>
      <c r="J39" s="1"/>
      <c r="K39" s="19">
        <f t="shared" si="3"/>
        <v>2177648.71</v>
      </c>
      <c r="L39" s="81">
        <v>2022989.64</v>
      </c>
      <c r="M39" s="19">
        <f t="shared" si="4"/>
        <v>154659.07000000007</v>
      </c>
      <c r="N39" s="21">
        <f t="shared" si="5"/>
        <v>7.6450747419546827E-2</v>
      </c>
      <c r="O39" s="1"/>
      <c r="P39" s="1"/>
      <c r="Q39" s="55"/>
      <c r="R39" s="55"/>
      <c r="S39" s="55"/>
      <c r="T39" s="19"/>
      <c r="U39" s="19"/>
      <c r="V39" s="19"/>
      <c r="W39" s="19"/>
      <c r="X39" s="21"/>
      <c r="Y39" s="1"/>
      <c r="Z39" s="19"/>
      <c r="AA39" s="19"/>
      <c r="AB39" s="19"/>
      <c r="AC39" s="21"/>
      <c r="AD39" s="1"/>
      <c r="AE39" s="1"/>
      <c r="AF39" s="56"/>
      <c r="AG39" s="56"/>
      <c r="AH39" s="56"/>
      <c r="AI39" s="19"/>
      <c r="AJ39" s="19"/>
      <c r="AK39" s="19"/>
      <c r="AL39" s="19"/>
      <c r="AM39" s="21"/>
      <c r="AN39" s="1"/>
      <c r="AO39" s="19"/>
      <c r="AP39" s="19"/>
      <c r="AQ39" s="19"/>
      <c r="AR39" s="2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 t="s">
        <v>28</v>
      </c>
      <c r="B40" s="79">
        <v>0</v>
      </c>
      <c r="C40" s="79">
        <v>0</v>
      </c>
      <c r="D40" s="79">
        <v>0</v>
      </c>
      <c r="E40" s="19">
        <f>Jan!D40</f>
        <v>0</v>
      </c>
      <c r="F40" s="19">
        <f t="shared" si="0"/>
        <v>0</v>
      </c>
      <c r="G40" s="81">
        <v>0</v>
      </c>
      <c r="H40" s="19">
        <f t="shared" si="1"/>
        <v>0</v>
      </c>
      <c r="I40" s="21" t="str">
        <f t="shared" si="2"/>
        <v xml:space="preserve"> </v>
      </c>
      <c r="J40" s="1"/>
      <c r="K40" s="19">
        <f t="shared" si="3"/>
        <v>0</v>
      </c>
      <c r="L40" s="81">
        <v>0</v>
      </c>
      <c r="M40" s="19">
        <f t="shared" si="4"/>
        <v>0</v>
      </c>
      <c r="N40" s="21" t="str">
        <f t="shared" si="5"/>
        <v xml:space="preserve"> </v>
      </c>
      <c r="O40" s="1"/>
      <c r="P40" s="1"/>
      <c r="Q40" s="55"/>
      <c r="R40" s="55"/>
      <c r="S40" s="55"/>
      <c r="T40" s="19"/>
      <c r="U40" s="19"/>
      <c r="V40" s="19"/>
      <c r="W40" s="19"/>
      <c r="X40" s="21"/>
      <c r="Y40" s="1"/>
      <c r="Z40" s="19"/>
      <c r="AA40" s="19"/>
      <c r="AB40" s="19"/>
      <c r="AC40" s="21"/>
      <c r="AD40" s="1"/>
      <c r="AE40" s="1"/>
      <c r="AF40" s="56"/>
      <c r="AG40" s="56"/>
      <c r="AH40" s="56"/>
      <c r="AI40" s="19"/>
      <c r="AJ40" s="19"/>
      <c r="AK40" s="19"/>
      <c r="AL40" s="19"/>
      <c r="AM40" s="21"/>
      <c r="AN40" s="1"/>
      <c r="AO40" s="19"/>
      <c r="AP40" s="19"/>
      <c r="AQ40" s="19"/>
      <c r="AR40" s="2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 t="s">
        <v>29</v>
      </c>
      <c r="B41" s="79">
        <v>106256.79999999999</v>
      </c>
      <c r="C41" s="79">
        <v>21187.089999999997</v>
      </c>
      <c r="D41" s="79">
        <v>64055.4</v>
      </c>
      <c r="E41" s="19">
        <f>Jan!D41</f>
        <v>65402.55</v>
      </c>
      <c r="F41" s="19">
        <f t="shared" si="0"/>
        <v>128791.03999999998</v>
      </c>
      <c r="G41" s="81">
        <v>112879.12999999999</v>
      </c>
      <c r="H41" s="19">
        <f t="shared" si="1"/>
        <v>15911.909999999989</v>
      </c>
      <c r="I41" s="21">
        <f t="shared" si="2"/>
        <v>0.14096414456773365</v>
      </c>
      <c r="J41" s="1"/>
      <c r="K41" s="19">
        <f t="shared" si="3"/>
        <v>127443.88999999998</v>
      </c>
      <c r="L41" s="81">
        <v>110914.98999999999</v>
      </c>
      <c r="M41" s="19">
        <f t="shared" si="4"/>
        <v>16528.899999999994</v>
      </c>
      <c r="N41" s="21">
        <f t="shared" si="5"/>
        <v>0.14902313925286381</v>
      </c>
      <c r="O41" s="1"/>
      <c r="P41" s="1"/>
      <c r="Q41" s="55"/>
      <c r="R41" s="55"/>
      <c r="S41" s="55"/>
      <c r="T41" s="19"/>
      <c r="U41" s="19"/>
      <c r="V41" s="19"/>
      <c r="W41" s="19"/>
      <c r="X41" s="21"/>
      <c r="Y41" s="1"/>
      <c r="Z41" s="19"/>
      <c r="AA41" s="19"/>
      <c r="AB41" s="19"/>
      <c r="AC41" s="21"/>
      <c r="AD41" s="1"/>
      <c r="AE41" s="1"/>
      <c r="AF41" s="56"/>
      <c r="AG41" s="56"/>
      <c r="AH41" s="56"/>
      <c r="AI41" s="19"/>
      <c r="AJ41" s="19"/>
      <c r="AK41" s="19"/>
      <c r="AL41" s="19"/>
      <c r="AM41" s="21"/>
      <c r="AN41" s="1"/>
      <c r="AO41" s="19"/>
      <c r="AP41" s="19"/>
      <c r="AQ41" s="19"/>
      <c r="AR41" s="2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 t="s">
        <v>30</v>
      </c>
      <c r="B42" s="79">
        <v>0</v>
      </c>
      <c r="C42" s="79">
        <v>0</v>
      </c>
      <c r="D42" s="79">
        <v>0</v>
      </c>
      <c r="E42" s="19">
        <f>Jan!D42</f>
        <v>0</v>
      </c>
      <c r="F42" s="19">
        <f t="shared" si="0"/>
        <v>0</v>
      </c>
      <c r="G42" s="81">
        <v>0</v>
      </c>
      <c r="H42" s="19">
        <f t="shared" si="1"/>
        <v>0</v>
      </c>
      <c r="I42" s="21" t="str">
        <f t="shared" si="2"/>
        <v xml:space="preserve"> </v>
      </c>
      <c r="J42" s="1"/>
      <c r="K42" s="19">
        <f t="shared" si="3"/>
        <v>0</v>
      </c>
      <c r="L42" s="81">
        <v>0</v>
      </c>
      <c r="M42" s="19">
        <f t="shared" si="4"/>
        <v>0</v>
      </c>
      <c r="N42" s="21" t="str">
        <f t="shared" si="5"/>
        <v xml:space="preserve"> </v>
      </c>
      <c r="O42" s="1"/>
      <c r="P42" s="1"/>
      <c r="Q42" s="55"/>
      <c r="R42" s="55"/>
      <c r="S42" s="55"/>
      <c r="T42" s="19"/>
      <c r="U42" s="19"/>
      <c r="V42" s="19"/>
      <c r="W42" s="19"/>
      <c r="X42" s="21"/>
      <c r="Y42" s="1"/>
      <c r="Z42" s="19"/>
      <c r="AA42" s="19"/>
      <c r="AB42" s="19"/>
      <c r="AC42" s="21"/>
      <c r="AD42" s="1"/>
      <c r="AE42" s="1"/>
      <c r="AF42" s="56"/>
      <c r="AG42" s="56"/>
      <c r="AH42" s="56"/>
      <c r="AI42" s="19"/>
      <c r="AJ42" s="19"/>
      <c r="AK42" s="19"/>
      <c r="AL42" s="19"/>
      <c r="AM42" s="21"/>
      <c r="AN42" s="1"/>
      <c r="AO42" s="19"/>
      <c r="AP42" s="19"/>
      <c r="AQ42" s="19"/>
      <c r="AR42" s="2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 t="s">
        <v>31</v>
      </c>
      <c r="B43" s="79">
        <v>267426.3</v>
      </c>
      <c r="C43" s="79">
        <v>49708.539999999979</v>
      </c>
      <c r="D43" s="79">
        <v>159086.38</v>
      </c>
      <c r="E43" s="19">
        <f>Jan!D43</f>
        <v>162321.93</v>
      </c>
      <c r="F43" s="19">
        <f t="shared" si="0"/>
        <v>320370.38999999996</v>
      </c>
      <c r="G43" s="81">
        <v>297804.16000000003</v>
      </c>
      <c r="H43" s="19">
        <f t="shared" si="1"/>
        <v>22566.229999999923</v>
      </c>
      <c r="I43" s="21">
        <f t="shared" si="2"/>
        <v>7.5775402197202135E-2</v>
      </c>
      <c r="J43" s="1"/>
      <c r="K43" s="19">
        <f t="shared" si="3"/>
        <v>317134.83999999997</v>
      </c>
      <c r="L43" s="81">
        <v>292134.66000000003</v>
      </c>
      <c r="M43" s="19">
        <f t="shared" si="4"/>
        <v>25000.179999999935</v>
      </c>
      <c r="N43" s="21">
        <f t="shared" si="5"/>
        <v>8.5577589458231129E-2</v>
      </c>
      <c r="O43" s="1"/>
      <c r="P43" s="1"/>
      <c r="Q43" s="55"/>
      <c r="R43" s="55"/>
      <c r="S43" s="55"/>
      <c r="T43" s="19"/>
      <c r="U43" s="19"/>
      <c r="V43" s="19"/>
      <c r="W43" s="19"/>
      <c r="X43" s="21"/>
      <c r="Y43" s="1"/>
      <c r="Z43" s="19"/>
      <c r="AA43" s="19"/>
      <c r="AB43" s="19"/>
      <c r="AC43" s="21"/>
      <c r="AD43" s="1"/>
      <c r="AE43" s="1"/>
      <c r="AF43" s="56"/>
      <c r="AG43" s="56"/>
      <c r="AH43" s="56"/>
      <c r="AI43" s="19"/>
      <c r="AJ43" s="19"/>
      <c r="AK43" s="19"/>
      <c r="AL43" s="19"/>
      <c r="AM43" s="21"/>
      <c r="AN43" s="1"/>
      <c r="AO43" s="19"/>
      <c r="AP43" s="19"/>
      <c r="AQ43" s="19"/>
      <c r="AR43" s="2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 t="s">
        <v>32</v>
      </c>
      <c r="B44" s="79">
        <v>281623.12</v>
      </c>
      <c r="C44" s="79">
        <v>52160.600000000093</v>
      </c>
      <c r="D44" s="79">
        <v>171469.13</v>
      </c>
      <c r="E44" s="19">
        <f>Jan!D44</f>
        <v>174256.91</v>
      </c>
      <c r="F44" s="19">
        <f t="shared" ref="F44:F60" si="6">B44+C44-D44+E44</f>
        <v>336571.50000000012</v>
      </c>
      <c r="G44" s="81">
        <v>333555.71000000002</v>
      </c>
      <c r="H44" s="19">
        <f t="shared" ref="H44:H60" si="7">F44-G44</f>
        <v>3015.7900000000955</v>
      </c>
      <c r="I44" s="21">
        <f t="shared" ref="I44:I60" si="8">IF(ISERR(+F44/G44-1)," ",+F44/G44-1)</f>
        <v>9.0413382520122543E-3</v>
      </c>
      <c r="J44" s="1"/>
      <c r="K44" s="19">
        <f t="shared" ref="K44:K60" si="9">B44+C44</f>
        <v>333783.72000000009</v>
      </c>
      <c r="L44" s="81">
        <v>328458.91000000003</v>
      </c>
      <c r="M44" s="19">
        <f t="shared" ref="M44:M60" si="10">K44-L44</f>
        <v>5324.8100000000559</v>
      </c>
      <c r="N44" s="21">
        <f t="shared" ref="N44:N60" si="11">IF(ISERR(+K44/L44-1)," ",+K44/L44-1)</f>
        <v>1.6211495069505144E-2</v>
      </c>
      <c r="O44" s="1"/>
      <c r="P44" s="1"/>
      <c r="Q44" s="55"/>
      <c r="R44" s="55"/>
      <c r="S44" s="55"/>
      <c r="T44" s="19"/>
      <c r="U44" s="19"/>
      <c r="V44" s="19"/>
      <c r="W44" s="19"/>
      <c r="X44" s="21"/>
      <c r="Y44" s="1"/>
      <c r="Z44" s="19"/>
      <c r="AA44" s="19"/>
      <c r="AB44" s="19"/>
      <c r="AC44" s="21"/>
      <c r="AD44" s="1"/>
      <c r="AE44" s="1"/>
      <c r="AF44" s="56"/>
      <c r="AG44" s="56"/>
      <c r="AH44" s="56"/>
      <c r="AI44" s="19"/>
      <c r="AJ44" s="19"/>
      <c r="AK44" s="19"/>
      <c r="AL44" s="19"/>
      <c r="AM44" s="21"/>
      <c r="AN44" s="1"/>
      <c r="AO44" s="19"/>
      <c r="AP44" s="19"/>
      <c r="AQ44" s="19"/>
      <c r="AR44" s="2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 t="s">
        <v>33</v>
      </c>
      <c r="B45" s="79">
        <v>0</v>
      </c>
      <c r="C45" s="79">
        <v>0</v>
      </c>
      <c r="D45" s="79">
        <v>0</v>
      </c>
      <c r="E45" s="19">
        <f>Jan!D45</f>
        <v>0</v>
      </c>
      <c r="F45" s="19">
        <f t="shared" si="6"/>
        <v>0</v>
      </c>
      <c r="G45" s="81">
        <v>0</v>
      </c>
      <c r="H45" s="19">
        <f t="shared" si="7"/>
        <v>0</v>
      </c>
      <c r="I45" s="21" t="str">
        <f t="shared" si="8"/>
        <v xml:space="preserve"> </v>
      </c>
      <c r="J45" s="1"/>
      <c r="K45" s="19">
        <f t="shared" si="9"/>
        <v>0</v>
      </c>
      <c r="L45" s="81">
        <v>0</v>
      </c>
      <c r="M45" s="19">
        <f t="shared" si="10"/>
        <v>0</v>
      </c>
      <c r="N45" s="21" t="str">
        <f t="shared" si="11"/>
        <v xml:space="preserve"> </v>
      </c>
      <c r="O45" s="1"/>
      <c r="P45" s="1"/>
      <c r="Q45" s="55"/>
      <c r="R45" s="55"/>
      <c r="S45" s="55"/>
      <c r="T45" s="19"/>
      <c r="U45" s="19"/>
      <c r="V45" s="19"/>
      <c r="W45" s="19"/>
      <c r="X45" s="21"/>
      <c r="Y45" s="1"/>
      <c r="Z45" s="19"/>
      <c r="AA45" s="19"/>
      <c r="AB45" s="19"/>
      <c r="AC45" s="21"/>
      <c r="AD45" s="1"/>
      <c r="AE45" s="1"/>
      <c r="AF45" s="56"/>
      <c r="AG45" s="56"/>
      <c r="AH45" s="56"/>
      <c r="AI45" s="19"/>
      <c r="AJ45" s="19"/>
      <c r="AK45" s="19"/>
      <c r="AL45" s="19"/>
      <c r="AM45" s="21"/>
      <c r="AN45" s="1"/>
      <c r="AO45" s="19"/>
      <c r="AP45" s="19"/>
      <c r="AQ45" s="19"/>
      <c r="AR45" s="2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 t="s">
        <v>34</v>
      </c>
      <c r="B46" s="79">
        <v>830929.22</v>
      </c>
      <c r="C46" s="79">
        <v>160635.47999999998</v>
      </c>
      <c r="D46" s="79">
        <v>506566.89</v>
      </c>
      <c r="E46" s="19">
        <f>Jan!D46</f>
        <v>516117.12</v>
      </c>
      <c r="F46" s="19">
        <f t="shared" si="6"/>
        <v>1001114.9299999999</v>
      </c>
      <c r="G46" s="81">
        <v>964291.03999999992</v>
      </c>
      <c r="H46" s="19">
        <f t="shared" si="7"/>
        <v>36823.890000000014</v>
      </c>
      <c r="I46" s="21">
        <f t="shared" si="8"/>
        <v>3.8187526869481347E-2</v>
      </c>
      <c r="J46" s="1"/>
      <c r="K46" s="19">
        <f t="shared" si="9"/>
        <v>991564.7</v>
      </c>
      <c r="L46" s="81">
        <v>946298.91999999993</v>
      </c>
      <c r="M46" s="19">
        <f t="shared" si="10"/>
        <v>45265.780000000028</v>
      </c>
      <c r="N46" s="21">
        <f t="shared" si="11"/>
        <v>4.7834546825859192E-2</v>
      </c>
      <c r="O46" s="1"/>
      <c r="P46" s="1"/>
      <c r="Q46" s="55"/>
      <c r="R46" s="55"/>
      <c r="S46" s="55"/>
      <c r="T46" s="19"/>
      <c r="U46" s="19"/>
      <c r="V46" s="19"/>
      <c r="W46" s="19"/>
      <c r="X46" s="21"/>
      <c r="Y46" s="1"/>
      <c r="Z46" s="19"/>
      <c r="AA46" s="19"/>
      <c r="AB46" s="19"/>
      <c r="AC46" s="21"/>
      <c r="AD46" s="1"/>
      <c r="AE46" s="1"/>
      <c r="AF46" s="56"/>
      <c r="AG46" s="56"/>
      <c r="AH46" s="56"/>
      <c r="AI46" s="19"/>
      <c r="AJ46" s="19"/>
      <c r="AK46" s="19"/>
      <c r="AL46" s="19"/>
      <c r="AM46" s="21"/>
      <c r="AN46" s="1"/>
      <c r="AO46" s="19"/>
      <c r="AP46" s="19"/>
      <c r="AQ46" s="19"/>
      <c r="AR46" s="2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 t="s">
        <v>35</v>
      </c>
      <c r="B47" s="79">
        <v>0</v>
      </c>
      <c r="C47" s="79">
        <v>0</v>
      </c>
      <c r="D47" s="79">
        <v>0</v>
      </c>
      <c r="E47" s="19">
        <f>Jan!D47</f>
        <v>0</v>
      </c>
      <c r="F47" s="19">
        <f t="shared" si="6"/>
        <v>0</v>
      </c>
      <c r="G47" s="81">
        <v>0</v>
      </c>
      <c r="H47" s="19">
        <f t="shared" si="7"/>
        <v>0</v>
      </c>
      <c r="I47" s="21" t="str">
        <f t="shared" si="8"/>
        <v xml:space="preserve"> </v>
      </c>
      <c r="J47" s="1"/>
      <c r="K47" s="19">
        <f t="shared" si="9"/>
        <v>0</v>
      </c>
      <c r="L47" s="81">
        <v>0</v>
      </c>
      <c r="M47" s="19">
        <f t="shared" si="10"/>
        <v>0</v>
      </c>
      <c r="N47" s="21" t="str">
        <f t="shared" si="11"/>
        <v xml:space="preserve"> </v>
      </c>
      <c r="O47" s="1"/>
      <c r="P47" s="1"/>
      <c r="Q47" s="55"/>
      <c r="R47" s="55"/>
      <c r="S47" s="55"/>
      <c r="T47" s="19"/>
      <c r="U47" s="19"/>
      <c r="V47" s="19"/>
      <c r="W47" s="19"/>
      <c r="X47" s="21"/>
      <c r="Y47" s="1"/>
      <c r="Z47" s="19"/>
      <c r="AA47" s="19"/>
      <c r="AB47" s="19"/>
      <c r="AC47" s="21"/>
      <c r="AD47" s="1"/>
      <c r="AE47" s="1"/>
      <c r="AF47" s="56"/>
      <c r="AG47" s="56"/>
      <c r="AH47" s="56"/>
      <c r="AI47" s="19"/>
      <c r="AJ47" s="19"/>
      <c r="AK47" s="19"/>
      <c r="AL47" s="19"/>
      <c r="AM47" s="21"/>
      <c r="AN47" s="1"/>
      <c r="AO47" s="19"/>
      <c r="AP47" s="19"/>
      <c r="AQ47" s="19"/>
      <c r="AR47" s="2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 t="s">
        <v>36</v>
      </c>
      <c r="B48" s="79">
        <v>31832.050000000003</v>
      </c>
      <c r="C48" s="79">
        <v>5832.3199999999924</v>
      </c>
      <c r="D48" s="79">
        <v>19343.23</v>
      </c>
      <c r="E48" s="19">
        <f>Jan!D48</f>
        <v>19544.73</v>
      </c>
      <c r="F48" s="19">
        <f t="shared" si="6"/>
        <v>37865.869999999995</v>
      </c>
      <c r="G48" s="81">
        <v>35995.470000000008</v>
      </c>
      <c r="H48" s="19">
        <f t="shared" si="7"/>
        <v>1870.3999999999869</v>
      </c>
      <c r="I48" s="21">
        <f t="shared" si="8"/>
        <v>5.1962094119065272E-2</v>
      </c>
      <c r="J48" s="1"/>
      <c r="K48" s="19">
        <f t="shared" si="9"/>
        <v>37664.369999999995</v>
      </c>
      <c r="L48" s="81">
        <v>35376.180000000008</v>
      </c>
      <c r="M48" s="19">
        <f t="shared" si="10"/>
        <v>2288.1899999999878</v>
      </c>
      <c r="N48" s="21">
        <f t="shared" si="11"/>
        <v>6.4681658675413534E-2</v>
      </c>
      <c r="O48" s="1"/>
      <c r="P48" s="1"/>
      <c r="Q48" s="55"/>
      <c r="R48" s="55"/>
      <c r="S48" s="55"/>
      <c r="T48" s="19"/>
      <c r="U48" s="19"/>
      <c r="V48" s="19"/>
      <c r="W48" s="19"/>
      <c r="X48" s="21"/>
      <c r="Y48" s="1"/>
      <c r="Z48" s="19"/>
      <c r="AA48" s="19"/>
      <c r="AB48" s="19"/>
      <c r="AC48" s="21"/>
      <c r="AD48" s="1"/>
      <c r="AE48" s="1"/>
      <c r="AF48" s="56"/>
      <c r="AG48" s="56"/>
      <c r="AH48" s="56"/>
      <c r="AI48" s="19"/>
      <c r="AJ48" s="19"/>
      <c r="AK48" s="19"/>
      <c r="AL48" s="19"/>
      <c r="AM48" s="21"/>
      <c r="AN48" s="1"/>
      <c r="AO48" s="19"/>
      <c r="AP48" s="19"/>
      <c r="AQ48" s="19"/>
      <c r="AR48" s="2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 t="s">
        <v>37</v>
      </c>
      <c r="B49" s="79">
        <v>0</v>
      </c>
      <c r="C49" s="79">
        <v>0</v>
      </c>
      <c r="D49" s="79">
        <v>0</v>
      </c>
      <c r="E49" s="19">
        <f>Jan!D49</f>
        <v>0</v>
      </c>
      <c r="F49" s="19">
        <f t="shared" si="6"/>
        <v>0</v>
      </c>
      <c r="G49" s="81">
        <v>0</v>
      </c>
      <c r="H49" s="19">
        <f t="shared" si="7"/>
        <v>0</v>
      </c>
      <c r="I49" s="21" t="str">
        <f t="shared" si="8"/>
        <v xml:space="preserve"> </v>
      </c>
      <c r="J49" s="1"/>
      <c r="K49" s="19">
        <f t="shared" si="9"/>
        <v>0</v>
      </c>
      <c r="L49" s="81">
        <v>0</v>
      </c>
      <c r="M49" s="19">
        <f t="shared" si="10"/>
        <v>0</v>
      </c>
      <c r="N49" s="21" t="str">
        <f t="shared" si="11"/>
        <v xml:space="preserve"> </v>
      </c>
      <c r="O49" s="1"/>
      <c r="P49" s="1"/>
      <c r="Q49" s="55"/>
      <c r="R49" s="55"/>
      <c r="S49" s="55"/>
      <c r="T49" s="19"/>
      <c r="U49" s="19"/>
      <c r="V49" s="19"/>
      <c r="W49" s="19"/>
      <c r="X49" s="21"/>
      <c r="Y49" s="1"/>
      <c r="Z49" s="19"/>
      <c r="AA49" s="19"/>
      <c r="AB49" s="19"/>
      <c r="AC49" s="21"/>
      <c r="AD49" s="1"/>
      <c r="AE49" s="1"/>
      <c r="AF49" s="56"/>
      <c r="AG49" s="56"/>
      <c r="AH49" s="56"/>
      <c r="AI49" s="19"/>
      <c r="AJ49" s="19"/>
      <c r="AK49" s="19"/>
      <c r="AL49" s="19"/>
      <c r="AM49" s="21"/>
      <c r="AN49" s="1"/>
      <c r="AO49" s="19"/>
      <c r="AP49" s="19"/>
      <c r="AQ49" s="19"/>
      <c r="AR49" s="2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 t="s">
        <v>38</v>
      </c>
      <c r="B50" s="79">
        <v>445225.61</v>
      </c>
      <c r="C50" s="79">
        <v>83873.38</v>
      </c>
      <c r="D50" s="79">
        <v>279287.89</v>
      </c>
      <c r="E50" s="19">
        <f>Jan!D50</f>
        <v>285807.32</v>
      </c>
      <c r="F50" s="19">
        <f t="shared" si="6"/>
        <v>535618.41999999993</v>
      </c>
      <c r="G50" s="81">
        <v>523790.48000000004</v>
      </c>
      <c r="H50" s="19">
        <f t="shared" si="7"/>
        <v>11827.939999999886</v>
      </c>
      <c r="I50" s="21">
        <f t="shared" si="8"/>
        <v>2.2581433706087672E-2</v>
      </c>
      <c r="J50" s="1"/>
      <c r="K50" s="19">
        <f t="shared" si="9"/>
        <v>529098.99</v>
      </c>
      <c r="L50" s="81">
        <v>514110.9</v>
      </c>
      <c r="M50" s="19">
        <f t="shared" si="10"/>
        <v>14988.089999999967</v>
      </c>
      <c r="N50" s="21">
        <f t="shared" si="11"/>
        <v>2.9153418066024228E-2</v>
      </c>
      <c r="O50" s="1"/>
      <c r="P50" s="1"/>
      <c r="Q50" s="55"/>
      <c r="R50" s="55"/>
      <c r="S50" s="55"/>
      <c r="T50" s="19"/>
      <c r="U50" s="19"/>
      <c r="V50" s="19"/>
      <c r="W50" s="19"/>
      <c r="X50" s="21"/>
      <c r="Y50" s="1"/>
      <c r="Z50" s="19"/>
      <c r="AA50" s="19"/>
      <c r="AB50" s="19"/>
      <c r="AC50" s="21"/>
      <c r="AD50" s="1"/>
      <c r="AE50" s="1"/>
      <c r="AF50" s="56"/>
      <c r="AG50" s="56"/>
      <c r="AH50" s="56"/>
      <c r="AI50" s="19"/>
      <c r="AJ50" s="19"/>
      <c r="AK50" s="19"/>
      <c r="AL50" s="19"/>
      <c r="AM50" s="21"/>
      <c r="AN50" s="1"/>
      <c r="AO50" s="19"/>
      <c r="AP50" s="19"/>
      <c r="AQ50" s="19"/>
      <c r="AR50" s="2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 t="s">
        <v>39</v>
      </c>
      <c r="B51" s="79">
        <v>0</v>
      </c>
      <c r="C51" s="79">
        <v>0</v>
      </c>
      <c r="D51" s="79">
        <v>0</v>
      </c>
      <c r="E51" s="19">
        <f>Jan!D51</f>
        <v>0</v>
      </c>
      <c r="F51" s="19">
        <f t="shared" si="6"/>
        <v>0</v>
      </c>
      <c r="G51" s="81">
        <v>0</v>
      </c>
      <c r="H51" s="19">
        <f t="shared" si="7"/>
        <v>0</v>
      </c>
      <c r="I51" s="21" t="str">
        <f t="shared" si="8"/>
        <v xml:space="preserve"> </v>
      </c>
      <c r="J51" s="1"/>
      <c r="K51" s="19">
        <f t="shared" si="9"/>
        <v>0</v>
      </c>
      <c r="L51" s="81">
        <v>0</v>
      </c>
      <c r="M51" s="19">
        <f t="shared" si="10"/>
        <v>0</v>
      </c>
      <c r="N51" s="21" t="str">
        <f t="shared" si="11"/>
        <v xml:space="preserve"> </v>
      </c>
      <c r="O51" s="1"/>
      <c r="P51" s="1"/>
      <c r="Q51" s="55"/>
      <c r="R51" s="55"/>
      <c r="S51" s="55"/>
      <c r="T51" s="19"/>
      <c r="U51" s="19"/>
      <c r="V51" s="19"/>
      <c r="W51" s="19"/>
      <c r="X51" s="21"/>
      <c r="Y51" s="1"/>
      <c r="Z51" s="19"/>
      <c r="AA51" s="19"/>
      <c r="AB51" s="19"/>
      <c r="AC51" s="21"/>
      <c r="AD51" s="1"/>
      <c r="AE51" s="1"/>
      <c r="AF51" s="56"/>
      <c r="AG51" s="56"/>
      <c r="AH51" s="56"/>
      <c r="AI51" s="19"/>
      <c r="AJ51" s="19"/>
      <c r="AK51" s="19"/>
      <c r="AL51" s="19"/>
      <c r="AM51" s="21"/>
      <c r="AN51" s="1"/>
      <c r="AO51" s="19"/>
      <c r="AP51" s="19"/>
      <c r="AQ51" s="19"/>
      <c r="AR51" s="2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 t="s">
        <v>40</v>
      </c>
      <c r="B52" s="79">
        <v>39669.009999999995</v>
      </c>
      <c r="C52" s="79">
        <v>8180.6500000000087</v>
      </c>
      <c r="D52" s="79">
        <v>22696.22</v>
      </c>
      <c r="E52" s="19">
        <f>Jan!D52</f>
        <v>23054</v>
      </c>
      <c r="F52" s="19">
        <f t="shared" si="6"/>
        <v>48207.44</v>
      </c>
      <c r="G52" s="81">
        <v>43943.509999999995</v>
      </c>
      <c r="H52" s="19">
        <f t="shared" si="7"/>
        <v>4263.9300000000076</v>
      </c>
      <c r="I52" s="21">
        <f t="shared" si="8"/>
        <v>9.7032075953878305E-2</v>
      </c>
      <c r="J52" s="1"/>
      <c r="K52" s="19">
        <f t="shared" si="9"/>
        <v>47849.66</v>
      </c>
      <c r="L52" s="81">
        <v>43156.07</v>
      </c>
      <c r="M52" s="19">
        <f t="shared" si="10"/>
        <v>4693.5900000000038</v>
      </c>
      <c r="N52" s="21">
        <f t="shared" si="11"/>
        <v>0.10875851299712891</v>
      </c>
      <c r="O52" s="1"/>
      <c r="P52" s="1"/>
      <c r="Q52" s="55"/>
      <c r="R52" s="55"/>
      <c r="S52" s="55"/>
      <c r="T52" s="19"/>
      <c r="U52" s="19"/>
      <c r="V52" s="19"/>
      <c r="W52" s="19"/>
      <c r="X52" s="21"/>
      <c r="Y52" s="1"/>
      <c r="Z52" s="19"/>
      <c r="AA52" s="19"/>
      <c r="AB52" s="19"/>
      <c r="AC52" s="21"/>
      <c r="AD52" s="1"/>
      <c r="AE52" s="1"/>
      <c r="AF52" s="56"/>
      <c r="AG52" s="56"/>
      <c r="AH52" s="56"/>
      <c r="AI52" s="19"/>
      <c r="AJ52" s="19"/>
      <c r="AK52" s="19"/>
      <c r="AL52" s="19"/>
      <c r="AM52" s="21"/>
      <c r="AN52" s="1"/>
      <c r="AO52" s="19"/>
      <c r="AP52" s="19"/>
      <c r="AQ52" s="19"/>
      <c r="AR52" s="2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 t="s">
        <v>41</v>
      </c>
      <c r="B53" s="79">
        <v>663932.07999999996</v>
      </c>
      <c r="C53" s="79">
        <v>129665.10999999999</v>
      </c>
      <c r="D53" s="79">
        <v>395798.36</v>
      </c>
      <c r="E53" s="19">
        <f>Jan!D53</f>
        <v>403186.83</v>
      </c>
      <c r="F53" s="19">
        <f t="shared" si="6"/>
        <v>800985.65999999992</v>
      </c>
      <c r="G53" s="81">
        <v>727950.47</v>
      </c>
      <c r="H53" s="19">
        <f t="shared" si="7"/>
        <v>73035.189999999944</v>
      </c>
      <c r="I53" s="21">
        <f t="shared" si="8"/>
        <v>0.10032988920248931</v>
      </c>
      <c r="J53" s="1"/>
      <c r="K53" s="19">
        <f t="shared" si="9"/>
        <v>793597.19</v>
      </c>
      <c r="L53" s="81">
        <v>712861.16</v>
      </c>
      <c r="M53" s="19">
        <f t="shared" si="10"/>
        <v>80736.029999999912</v>
      </c>
      <c r="N53" s="21">
        <f t="shared" si="11"/>
        <v>0.11325631768183286</v>
      </c>
      <c r="O53" s="1"/>
      <c r="P53" s="1"/>
      <c r="Q53" s="55"/>
      <c r="R53" s="55"/>
      <c r="S53" s="55"/>
      <c r="T53" s="19"/>
      <c r="U53" s="19"/>
      <c r="V53" s="19"/>
      <c r="W53" s="19"/>
      <c r="X53" s="21"/>
      <c r="Y53" s="1"/>
      <c r="Z53" s="19"/>
      <c r="AA53" s="19"/>
      <c r="AB53" s="19"/>
      <c r="AC53" s="21"/>
      <c r="AD53" s="1"/>
      <c r="AE53" s="1"/>
      <c r="AF53" s="56"/>
      <c r="AG53" s="56"/>
      <c r="AH53" s="56"/>
      <c r="AI53" s="19"/>
      <c r="AJ53" s="19"/>
      <c r="AK53" s="19"/>
      <c r="AL53" s="19"/>
      <c r="AM53" s="21"/>
      <c r="AN53" s="1"/>
      <c r="AO53" s="19"/>
      <c r="AP53" s="19"/>
      <c r="AQ53" s="19"/>
      <c r="AR53" s="2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 t="s">
        <v>42</v>
      </c>
      <c r="B54" s="79">
        <v>0</v>
      </c>
      <c r="C54" s="79">
        <v>0</v>
      </c>
      <c r="D54" s="79">
        <v>0</v>
      </c>
      <c r="E54" s="19">
        <f>Jan!D54</f>
        <v>0</v>
      </c>
      <c r="F54" s="19">
        <f t="shared" si="6"/>
        <v>0</v>
      </c>
      <c r="G54" s="81">
        <v>0</v>
      </c>
      <c r="H54" s="19">
        <f t="shared" si="7"/>
        <v>0</v>
      </c>
      <c r="I54" s="21" t="str">
        <f t="shared" si="8"/>
        <v xml:space="preserve"> </v>
      </c>
      <c r="J54" s="1"/>
      <c r="K54" s="19">
        <f t="shared" si="9"/>
        <v>0</v>
      </c>
      <c r="L54" s="81">
        <v>0</v>
      </c>
      <c r="M54" s="19">
        <f t="shared" si="10"/>
        <v>0</v>
      </c>
      <c r="N54" s="21" t="str">
        <f t="shared" si="11"/>
        <v xml:space="preserve"> </v>
      </c>
      <c r="O54" s="1"/>
      <c r="P54" s="1"/>
      <c r="Q54" s="55"/>
      <c r="R54" s="55"/>
      <c r="S54" s="55"/>
      <c r="T54" s="19"/>
      <c r="U54" s="19"/>
      <c r="V54" s="19"/>
      <c r="W54" s="19"/>
      <c r="X54" s="21"/>
      <c r="Y54" s="1"/>
      <c r="Z54" s="19"/>
      <c r="AA54" s="19"/>
      <c r="AB54" s="19"/>
      <c r="AC54" s="21"/>
      <c r="AD54" s="1"/>
      <c r="AE54" s="1"/>
      <c r="AF54" s="56"/>
      <c r="AG54" s="56"/>
      <c r="AH54" s="56"/>
      <c r="AI54" s="19"/>
      <c r="AJ54" s="19"/>
      <c r="AK54" s="19"/>
      <c r="AL54" s="19"/>
      <c r="AM54" s="21"/>
      <c r="AN54" s="1"/>
      <c r="AO54" s="19"/>
      <c r="AP54" s="19"/>
      <c r="AQ54" s="19"/>
      <c r="AR54" s="2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 t="s">
        <v>43</v>
      </c>
      <c r="B55" s="79">
        <v>0</v>
      </c>
      <c r="C55" s="79">
        <v>29.97</v>
      </c>
      <c r="D55" s="79">
        <v>0</v>
      </c>
      <c r="E55" s="19">
        <f>Jan!D55</f>
        <v>0</v>
      </c>
      <c r="F55" s="19">
        <f t="shared" si="6"/>
        <v>29.97</v>
      </c>
      <c r="G55" s="81">
        <v>0.77</v>
      </c>
      <c r="H55" s="19">
        <f t="shared" si="7"/>
        <v>29.2</v>
      </c>
      <c r="I55" s="21">
        <f t="shared" si="8"/>
        <v>37.922077922077918</v>
      </c>
      <c r="J55" s="1"/>
      <c r="K55" s="19">
        <f t="shared" si="9"/>
        <v>29.97</v>
      </c>
      <c r="L55" s="81">
        <v>0.77</v>
      </c>
      <c r="M55" s="19">
        <f t="shared" si="10"/>
        <v>29.2</v>
      </c>
      <c r="N55" s="21">
        <f t="shared" si="11"/>
        <v>37.922077922077918</v>
      </c>
      <c r="O55" s="1"/>
      <c r="P55" s="1"/>
      <c r="Q55" s="55"/>
      <c r="R55" s="55"/>
      <c r="S55" s="55"/>
      <c r="T55" s="19"/>
      <c r="U55" s="19"/>
      <c r="V55" s="19"/>
      <c r="W55" s="19"/>
      <c r="X55" s="21"/>
      <c r="Y55" s="1"/>
      <c r="Z55" s="19"/>
      <c r="AA55" s="19"/>
      <c r="AB55" s="19"/>
      <c r="AC55" s="21"/>
      <c r="AD55" s="1"/>
      <c r="AE55" s="1"/>
      <c r="AF55" s="56"/>
      <c r="AG55" s="56"/>
      <c r="AH55" s="56"/>
      <c r="AI55" s="19"/>
      <c r="AJ55" s="19"/>
      <c r="AK55" s="19"/>
      <c r="AL55" s="19"/>
      <c r="AM55" s="21"/>
      <c r="AN55" s="1"/>
      <c r="AO55" s="19"/>
      <c r="AP55" s="19"/>
      <c r="AQ55" s="19"/>
      <c r="AR55" s="2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 t="s">
        <v>44</v>
      </c>
      <c r="B56" s="79">
        <v>0</v>
      </c>
      <c r="C56" s="79">
        <v>0</v>
      </c>
      <c r="D56" s="79">
        <v>0</v>
      </c>
      <c r="E56" s="19">
        <f>Jan!D56</f>
        <v>0</v>
      </c>
      <c r="F56" s="19">
        <f t="shared" si="6"/>
        <v>0</v>
      </c>
      <c r="G56" s="81">
        <v>0</v>
      </c>
      <c r="H56" s="19">
        <f t="shared" si="7"/>
        <v>0</v>
      </c>
      <c r="I56" s="21" t="str">
        <f t="shared" si="8"/>
        <v xml:space="preserve"> </v>
      </c>
      <c r="J56" s="1"/>
      <c r="K56" s="19">
        <f t="shared" si="9"/>
        <v>0</v>
      </c>
      <c r="L56" s="81">
        <v>0</v>
      </c>
      <c r="M56" s="19">
        <f t="shared" si="10"/>
        <v>0</v>
      </c>
      <c r="N56" s="21" t="str">
        <f t="shared" si="11"/>
        <v xml:space="preserve"> </v>
      </c>
      <c r="O56" s="1"/>
      <c r="P56" s="1"/>
      <c r="Q56" s="55"/>
      <c r="R56" s="55"/>
      <c r="S56" s="55"/>
      <c r="T56" s="19"/>
      <c r="U56" s="19"/>
      <c r="V56" s="19"/>
      <c r="W56" s="19"/>
      <c r="X56" s="21"/>
      <c r="Y56" s="1"/>
      <c r="Z56" s="19"/>
      <c r="AA56" s="19"/>
      <c r="AB56" s="19"/>
      <c r="AC56" s="21"/>
      <c r="AD56" s="1"/>
      <c r="AE56" s="1"/>
      <c r="AF56" s="56"/>
      <c r="AG56" s="56"/>
      <c r="AH56" s="56"/>
      <c r="AI56" s="19"/>
      <c r="AJ56" s="19"/>
      <c r="AK56" s="19"/>
      <c r="AL56" s="19"/>
      <c r="AM56" s="21"/>
      <c r="AN56" s="1"/>
      <c r="AO56" s="19"/>
      <c r="AP56" s="19"/>
      <c r="AQ56" s="19"/>
      <c r="AR56" s="2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 t="s">
        <v>45</v>
      </c>
      <c r="B57" s="79">
        <v>626751.56000000006</v>
      </c>
      <c r="C57" s="79">
        <v>119119.19999999984</v>
      </c>
      <c r="D57" s="79">
        <v>378675.33</v>
      </c>
      <c r="E57" s="19">
        <f>Jan!D57</f>
        <v>388202.81</v>
      </c>
      <c r="F57" s="19">
        <f t="shared" si="6"/>
        <v>755398.23999999987</v>
      </c>
      <c r="G57" s="81">
        <v>675574.5199999999</v>
      </c>
      <c r="H57" s="19">
        <f t="shared" si="7"/>
        <v>79823.719999999972</v>
      </c>
      <c r="I57" s="21">
        <f t="shared" si="8"/>
        <v>0.11815679490102737</v>
      </c>
      <c r="J57" s="1"/>
      <c r="K57" s="19">
        <f t="shared" si="9"/>
        <v>745870.75999999989</v>
      </c>
      <c r="L57" s="81">
        <v>662478.6399999999</v>
      </c>
      <c r="M57" s="19">
        <f t="shared" si="10"/>
        <v>83392.12</v>
      </c>
      <c r="N57" s="21">
        <f t="shared" si="11"/>
        <v>0.12587895664077564</v>
      </c>
      <c r="O57" s="1"/>
      <c r="P57" s="1"/>
      <c r="Q57" s="55"/>
      <c r="R57" s="55"/>
      <c r="S57" s="55"/>
      <c r="T57" s="19"/>
      <c r="U57" s="19"/>
      <c r="V57" s="19"/>
      <c r="W57" s="19"/>
      <c r="X57" s="21"/>
      <c r="Y57" s="1"/>
      <c r="Z57" s="19"/>
      <c r="AA57" s="19"/>
      <c r="AB57" s="19"/>
      <c r="AC57" s="21"/>
      <c r="AD57" s="1"/>
      <c r="AE57" s="1"/>
      <c r="AF57" s="56"/>
      <c r="AG57" s="56"/>
      <c r="AH57" s="56"/>
      <c r="AI57" s="19"/>
      <c r="AJ57" s="19"/>
      <c r="AK57" s="19"/>
      <c r="AL57" s="19"/>
      <c r="AM57" s="21"/>
      <c r="AN57" s="1"/>
      <c r="AO57" s="19"/>
      <c r="AP57" s="19"/>
      <c r="AQ57" s="19"/>
      <c r="AR57" s="2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 t="s">
        <v>46</v>
      </c>
      <c r="B58" s="79">
        <v>3462344.79</v>
      </c>
      <c r="C58" s="79">
        <v>669393.66000000015</v>
      </c>
      <c r="D58" s="79">
        <v>2070008.7</v>
      </c>
      <c r="E58" s="19">
        <f>Jan!D58</f>
        <v>2178686.29</v>
      </c>
      <c r="F58" s="19">
        <f t="shared" si="6"/>
        <v>4240416.04</v>
      </c>
      <c r="G58" s="81">
        <v>3771727.6900000004</v>
      </c>
      <c r="H58" s="19">
        <f t="shared" si="7"/>
        <v>468688.34999999963</v>
      </c>
      <c r="I58" s="21">
        <f t="shared" si="8"/>
        <v>0.1242635705760613</v>
      </c>
      <c r="J58" s="1"/>
      <c r="K58" s="19">
        <f t="shared" si="9"/>
        <v>4131738.45</v>
      </c>
      <c r="L58" s="81">
        <v>3701817</v>
      </c>
      <c r="M58" s="19">
        <f t="shared" si="10"/>
        <v>429921.45000000019</v>
      </c>
      <c r="N58" s="21">
        <f t="shared" si="11"/>
        <v>0.11613795333480836</v>
      </c>
      <c r="O58" s="1"/>
      <c r="P58" s="1"/>
      <c r="Q58" s="55"/>
      <c r="R58" s="55"/>
      <c r="S58" s="55"/>
      <c r="T58" s="19"/>
      <c r="U58" s="19"/>
      <c r="V58" s="19"/>
      <c r="W58" s="19"/>
      <c r="X58" s="21"/>
      <c r="Y58" s="1"/>
      <c r="Z58" s="19"/>
      <c r="AA58" s="19"/>
      <c r="AB58" s="19"/>
      <c r="AC58" s="21"/>
      <c r="AD58" s="1"/>
      <c r="AE58" s="1"/>
      <c r="AF58" s="56"/>
      <c r="AG58" s="56"/>
      <c r="AH58" s="56"/>
      <c r="AI58" s="19"/>
      <c r="AJ58" s="19"/>
      <c r="AK58" s="19"/>
      <c r="AL58" s="19"/>
      <c r="AM58" s="21"/>
      <c r="AN58" s="1"/>
      <c r="AO58" s="19"/>
      <c r="AP58" s="19"/>
      <c r="AQ58" s="19"/>
      <c r="AR58" s="2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 t="s">
        <v>47</v>
      </c>
      <c r="B59" s="79">
        <v>4303563.0199999996</v>
      </c>
      <c r="C59" s="79">
        <v>857634.75000000093</v>
      </c>
      <c r="D59" s="79">
        <v>2504610.06</v>
      </c>
      <c r="E59" s="19">
        <f>Jan!D59</f>
        <v>2551191.83</v>
      </c>
      <c r="F59" s="19">
        <f t="shared" si="6"/>
        <v>5207779.540000001</v>
      </c>
      <c r="G59" s="81">
        <v>5030972.68</v>
      </c>
      <c r="H59" s="19">
        <f t="shared" si="7"/>
        <v>176806.86000000127</v>
      </c>
      <c r="I59" s="21">
        <f t="shared" si="8"/>
        <v>3.5143673250875418E-2</v>
      </c>
      <c r="J59" s="1"/>
      <c r="K59" s="19">
        <f t="shared" si="9"/>
        <v>5161197.7700000005</v>
      </c>
      <c r="L59" s="81">
        <v>4943963.33</v>
      </c>
      <c r="M59" s="19">
        <f t="shared" si="10"/>
        <v>217234.44000000041</v>
      </c>
      <c r="N59" s="21">
        <f t="shared" si="11"/>
        <v>4.3939330755513595E-2</v>
      </c>
      <c r="O59" s="1"/>
      <c r="P59" s="1"/>
      <c r="Q59" s="55"/>
      <c r="R59" s="55"/>
      <c r="S59" s="55"/>
      <c r="T59" s="19"/>
      <c r="U59" s="19"/>
      <c r="V59" s="19"/>
      <c r="W59" s="19"/>
      <c r="X59" s="21"/>
      <c r="Y59" s="1"/>
      <c r="Z59" s="19"/>
      <c r="AA59" s="19"/>
      <c r="AB59" s="19"/>
      <c r="AC59" s="21"/>
      <c r="AD59" s="1"/>
      <c r="AE59" s="1"/>
      <c r="AF59" s="56"/>
      <c r="AG59" s="56"/>
      <c r="AH59" s="56"/>
      <c r="AI59" s="19"/>
      <c r="AJ59" s="19"/>
      <c r="AK59" s="19"/>
      <c r="AL59" s="19"/>
      <c r="AM59" s="21"/>
      <c r="AN59" s="1"/>
      <c r="AO59" s="19"/>
      <c r="AP59" s="19"/>
      <c r="AQ59" s="19"/>
      <c r="AR59" s="2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 t="s">
        <v>48</v>
      </c>
      <c r="B60" s="79">
        <v>2152136.6800000002</v>
      </c>
      <c r="C60" s="79">
        <v>430364.09000000032</v>
      </c>
      <c r="D60" s="79">
        <v>1252305.1100000001</v>
      </c>
      <c r="E60" s="19">
        <f>Jan!D60</f>
        <v>1275595.98</v>
      </c>
      <c r="F60" s="19">
        <f t="shared" si="6"/>
        <v>2605791.6400000006</v>
      </c>
      <c r="G60" s="81">
        <v>2517436.1400000006</v>
      </c>
      <c r="H60" s="19">
        <f t="shared" si="7"/>
        <v>88355.5</v>
      </c>
      <c r="I60" s="21">
        <f t="shared" si="8"/>
        <v>3.5097414625977263E-2</v>
      </c>
      <c r="J60" s="1"/>
      <c r="K60" s="19">
        <f t="shared" si="9"/>
        <v>2582500.7700000005</v>
      </c>
      <c r="L60" s="81">
        <v>2473931.4800000004</v>
      </c>
      <c r="M60" s="19">
        <f t="shared" si="10"/>
        <v>108569.29000000004</v>
      </c>
      <c r="N60" s="21">
        <f t="shared" si="11"/>
        <v>4.3885326201516417E-2</v>
      </c>
      <c r="O60" s="1"/>
      <c r="P60" s="1"/>
      <c r="Q60" s="55"/>
      <c r="R60" s="55"/>
      <c r="S60" s="55"/>
      <c r="T60" s="19"/>
      <c r="U60" s="19"/>
      <c r="V60" s="19"/>
      <c r="W60" s="19"/>
      <c r="X60" s="21"/>
      <c r="Y60" s="1"/>
      <c r="Z60" s="19"/>
      <c r="AA60" s="19"/>
      <c r="AB60" s="19"/>
      <c r="AC60" s="21"/>
      <c r="AD60" s="1"/>
      <c r="AE60" s="1"/>
      <c r="AF60" s="56"/>
      <c r="AG60" s="56"/>
      <c r="AH60" s="56"/>
      <c r="AI60" s="19"/>
      <c r="AJ60" s="19"/>
      <c r="AK60" s="19"/>
      <c r="AL60" s="19"/>
      <c r="AM60" s="21"/>
      <c r="AN60" s="1"/>
      <c r="AO60" s="19"/>
      <c r="AP60" s="19"/>
      <c r="AQ60" s="19"/>
      <c r="AR60" s="2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>
      <c r="A61" s="6" t="s">
        <v>49</v>
      </c>
      <c r="B61" s="79" t="s">
        <v>128</v>
      </c>
      <c r="C61" s="79" t="s">
        <v>123</v>
      </c>
      <c r="D61" s="79" t="s">
        <v>123</v>
      </c>
      <c r="E61" s="19"/>
      <c r="F61" s="19" t="s">
        <v>123</v>
      </c>
      <c r="G61" s="81" t="s">
        <v>123</v>
      </c>
      <c r="H61" s="19" t="s">
        <v>123</v>
      </c>
      <c r="I61" s="21"/>
      <c r="J61" s="1"/>
      <c r="K61" s="19" t="s">
        <v>128</v>
      </c>
      <c r="L61" s="81" t="s">
        <v>128</v>
      </c>
      <c r="M61" s="19" t="s">
        <v>128</v>
      </c>
      <c r="N61" s="21"/>
      <c r="O61" s="1"/>
      <c r="P61" s="1"/>
      <c r="Q61" s="23"/>
      <c r="R61" s="23"/>
      <c r="S61" s="31"/>
      <c r="T61" s="19"/>
      <c r="U61" s="19"/>
      <c r="V61" s="19"/>
      <c r="W61" s="19"/>
      <c r="X61" s="21"/>
      <c r="Y61" s="1"/>
      <c r="Z61" s="19"/>
      <c r="AA61" s="19"/>
      <c r="AB61" s="19"/>
      <c r="AC61" s="21"/>
      <c r="AD61" s="1"/>
      <c r="AE61" s="1"/>
      <c r="AF61" s="22"/>
      <c r="AG61" s="23"/>
      <c r="AH61" s="23"/>
      <c r="AI61" s="19"/>
      <c r="AJ61" s="19"/>
      <c r="AK61" s="19"/>
      <c r="AL61" s="19"/>
      <c r="AM61" s="21"/>
      <c r="AN61" s="1"/>
      <c r="AO61" s="19"/>
      <c r="AP61" s="19"/>
      <c r="AQ61" s="19"/>
      <c r="AR61" s="2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 t="s">
        <v>50</v>
      </c>
      <c r="B62" s="79">
        <v>17265782.719999999</v>
      </c>
      <c r="C62" s="79">
        <v>3450529.6900000013</v>
      </c>
      <c r="D62" s="79">
        <v>10137968.210000001</v>
      </c>
      <c r="E62" s="19">
        <f>Jan!D62</f>
        <v>10500386.380000001</v>
      </c>
      <c r="F62" s="19">
        <f t="shared" ref="F62:F93" si="12">B62+C62-D62+E62</f>
        <v>21078730.579999998</v>
      </c>
      <c r="G62" s="81">
        <v>19719175.330000002</v>
      </c>
      <c r="H62" s="19">
        <f t="shared" ref="H62:H93" si="13">F62-G62</f>
        <v>1359555.2499999963</v>
      </c>
      <c r="I62" s="21">
        <f t="shared" ref="I62:I93" si="14">IF(ISERR(+F62/G62-1)," ",+F62/G62-1)</f>
        <v>6.8945847239951341E-2</v>
      </c>
      <c r="J62" s="1"/>
      <c r="K62" s="19">
        <f t="shared" ref="K62:K93" si="15">B62+C62</f>
        <v>20716312.41</v>
      </c>
      <c r="L62" s="81">
        <v>19380355.760000002</v>
      </c>
      <c r="M62" s="19">
        <f t="shared" ref="M62:M93" si="16">K62-L62</f>
        <v>1335956.6499999985</v>
      </c>
      <c r="N62" s="21">
        <f t="shared" ref="N62:N93" si="17">IF(ISERR(+K62/L62-1)," ",+K62/L62-1)</f>
        <v>6.8933546243632016E-2</v>
      </c>
      <c r="O62" s="1"/>
      <c r="P62" s="1"/>
      <c r="Q62" s="55"/>
      <c r="R62" s="55"/>
      <c r="S62" s="55"/>
      <c r="T62" s="19"/>
      <c r="U62" s="19"/>
      <c r="V62" s="19"/>
      <c r="W62" s="19"/>
      <c r="X62" s="21"/>
      <c r="Y62" s="1"/>
      <c r="Z62" s="19"/>
      <c r="AA62" s="19"/>
      <c r="AB62" s="19"/>
      <c r="AC62" s="21"/>
      <c r="AD62" s="1"/>
      <c r="AE62" s="1"/>
      <c r="AF62" s="56"/>
      <c r="AG62" s="56"/>
      <c r="AH62" s="55"/>
      <c r="AI62" s="19"/>
      <c r="AJ62" s="19"/>
      <c r="AK62" s="19"/>
      <c r="AL62" s="19"/>
      <c r="AM62" s="21"/>
      <c r="AN62" s="1"/>
      <c r="AO62" s="19"/>
      <c r="AP62" s="19"/>
      <c r="AQ62" s="19"/>
      <c r="AR62" s="2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 t="s">
        <v>51</v>
      </c>
      <c r="B63" s="79">
        <v>1109328.8500000001</v>
      </c>
      <c r="C63" s="79">
        <v>331973.75</v>
      </c>
      <c r="D63" s="79">
        <v>712333.36</v>
      </c>
      <c r="E63" s="19">
        <f>Jan!D63</f>
        <v>729296.63</v>
      </c>
      <c r="F63" s="19">
        <f t="shared" si="12"/>
        <v>1458265.87</v>
      </c>
      <c r="G63" s="81">
        <v>1404378.8900000001</v>
      </c>
      <c r="H63" s="19">
        <f t="shared" si="13"/>
        <v>53886.979999999981</v>
      </c>
      <c r="I63" s="21">
        <f t="shared" si="14"/>
        <v>3.8370684993705551E-2</v>
      </c>
      <c r="J63" s="1"/>
      <c r="K63" s="19">
        <f t="shared" si="15"/>
        <v>1441302.6</v>
      </c>
      <c r="L63" s="81">
        <v>1379212.12</v>
      </c>
      <c r="M63" s="19">
        <f t="shared" si="16"/>
        <v>62090.479999999981</v>
      </c>
      <c r="N63" s="21">
        <f t="shared" si="17"/>
        <v>4.501880392408375E-2</v>
      </c>
      <c r="O63" s="1"/>
      <c r="P63" s="1"/>
      <c r="Q63" s="55"/>
      <c r="R63" s="55"/>
      <c r="S63" s="55"/>
      <c r="T63" s="19"/>
      <c r="U63" s="19"/>
      <c r="V63" s="19"/>
      <c r="W63" s="19"/>
      <c r="X63" s="21"/>
      <c r="Y63" s="1"/>
      <c r="Z63" s="19"/>
      <c r="AA63" s="19"/>
      <c r="AB63" s="19"/>
      <c r="AC63" s="21"/>
      <c r="AD63" s="1"/>
      <c r="AE63" s="1"/>
      <c r="AF63" s="56"/>
      <c r="AG63" s="56"/>
      <c r="AH63" s="55"/>
      <c r="AI63" s="19"/>
      <c r="AJ63" s="19"/>
      <c r="AK63" s="19"/>
      <c r="AL63" s="19"/>
      <c r="AM63" s="21"/>
      <c r="AN63" s="1"/>
      <c r="AO63" s="19"/>
      <c r="AP63" s="19"/>
      <c r="AQ63" s="19"/>
      <c r="AR63" s="2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 t="s">
        <v>52</v>
      </c>
      <c r="B64" s="79">
        <v>8506384.370000001</v>
      </c>
      <c r="C64" s="79">
        <v>1573045.620000001</v>
      </c>
      <c r="D64" s="79">
        <v>5117622.1500000004</v>
      </c>
      <c r="E64" s="19">
        <f>Jan!D64</f>
        <v>5351657.7699999996</v>
      </c>
      <c r="F64" s="19">
        <f t="shared" si="12"/>
        <v>10313465.610000001</v>
      </c>
      <c r="G64" s="81">
        <v>9491684.8200000003</v>
      </c>
      <c r="H64" s="19">
        <f t="shared" si="13"/>
        <v>821780.79000000097</v>
      </c>
      <c r="I64" s="21">
        <f t="shared" si="14"/>
        <v>8.6579022121385796E-2</v>
      </c>
      <c r="J64" s="1"/>
      <c r="K64" s="19">
        <f t="shared" si="15"/>
        <v>10079429.990000002</v>
      </c>
      <c r="L64" s="81">
        <v>9329732.8000000007</v>
      </c>
      <c r="M64" s="19">
        <f t="shared" si="16"/>
        <v>749697.19000000134</v>
      </c>
      <c r="N64" s="21">
        <f t="shared" si="17"/>
        <v>8.0355697860929221E-2</v>
      </c>
      <c r="O64" s="1"/>
      <c r="P64" s="1"/>
      <c r="Q64" s="55"/>
      <c r="R64" s="55"/>
      <c r="S64" s="55"/>
      <c r="T64" s="19"/>
      <c r="U64" s="19"/>
      <c r="V64" s="19"/>
      <c r="W64" s="19"/>
      <c r="X64" s="21"/>
      <c r="Y64" s="1"/>
      <c r="Z64" s="19"/>
      <c r="AA64" s="19"/>
      <c r="AB64" s="19"/>
      <c r="AC64" s="21"/>
      <c r="AD64" s="1"/>
      <c r="AE64" s="1"/>
      <c r="AF64" s="56"/>
      <c r="AG64" s="56"/>
      <c r="AH64" s="55"/>
      <c r="AI64" s="19"/>
      <c r="AJ64" s="19"/>
      <c r="AK64" s="19"/>
      <c r="AL64" s="19"/>
      <c r="AM64" s="21"/>
      <c r="AN64" s="1"/>
      <c r="AO64" s="19"/>
      <c r="AP64" s="19"/>
      <c r="AQ64" s="19"/>
      <c r="AR64" s="2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 t="s">
        <v>53</v>
      </c>
      <c r="B65" s="79">
        <v>2354298.5299999998</v>
      </c>
      <c r="C65" s="79">
        <v>464349.39000000013</v>
      </c>
      <c r="D65" s="79">
        <v>1378558.18</v>
      </c>
      <c r="E65" s="19">
        <f>Jan!D65</f>
        <v>1405905.47</v>
      </c>
      <c r="F65" s="19">
        <f t="shared" si="12"/>
        <v>2845995.21</v>
      </c>
      <c r="G65" s="81">
        <v>2645010.5</v>
      </c>
      <c r="H65" s="19">
        <f t="shared" si="13"/>
        <v>200984.70999999996</v>
      </c>
      <c r="I65" s="21">
        <f t="shared" si="14"/>
        <v>7.5986356197829785E-2</v>
      </c>
      <c r="J65" s="1"/>
      <c r="K65" s="19">
        <f t="shared" si="15"/>
        <v>2818647.92</v>
      </c>
      <c r="L65" s="81">
        <v>2597608.23</v>
      </c>
      <c r="M65" s="19">
        <f t="shared" si="16"/>
        <v>221039.68999999994</v>
      </c>
      <c r="N65" s="21">
        <f t="shared" si="17"/>
        <v>8.5093543917513559E-2</v>
      </c>
      <c r="O65" s="1"/>
      <c r="P65" s="1"/>
      <c r="Q65" s="55"/>
      <c r="R65" s="55"/>
      <c r="S65" s="55"/>
      <c r="T65" s="19"/>
      <c r="U65" s="19"/>
      <c r="V65" s="19"/>
      <c r="W65" s="19"/>
      <c r="X65" s="21"/>
      <c r="Y65" s="1"/>
      <c r="Z65" s="19"/>
      <c r="AA65" s="19"/>
      <c r="AB65" s="19"/>
      <c r="AC65" s="21"/>
      <c r="AD65" s="1"/>
      <c r="AE65" s="1"/>
      <c r="AF65" s="56"/>
      <c r="AG65" s="56"/>
      <c r="AH65" s="55"/>
      <c r="AI65" s="19"/>
      <c r="AJ65" s="19"/>
      <c r="AK65" s="19"/>
      <c r="AL65" s="19"/>
      <c r="AM65" s="21"/>
      <c r="AN65" s="1"/>
      <c r="AO65" s="19"/>
      <c r="AP65" s="19"/>
      <c r="AQ65" s="19"/>
      <c r="AR65" s="2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 t="s">
        <v>54</v>
      </c>
      <c r="B66" s="79">
        <v>2219644.1</v>
      </c>
      <c r="C66" s="79">
        <v>449662.64000000013</v>
      </c>
      <c r="D66" s="79">
        <v>1328134.04</v>
      </c>
      <c r="E66" s="19">
        <f>Jan!D66</f>
        <v>1353506.97</v>
      </c>
      <c r="F66" s="19">
        <f t="shared" si="12"/>
        <v>2694679.67</v>
      </c>
      <c r="G66" s="81">
        <v>2488813.5299999998</v>
      </c>
      <c r="H66" s="19">
        <f t="shared" si="13"/>
        <v>205866.14000000013</v>
      </c>
      <c r="I66" s="21">
        <f t="shared" si="14"/>
        <v>8.2716578610049663E-2</v>
      </c>
      <c r="J66" s="1"/>
      <c r="K66" s="19">
        <f t="shared" si="15"/>
        <v>2669306.7400000002</v>
      </c>
      <c r="L66" s="81">
        <v>2443956.4499999997</v>
      </c>
      <c r="M66" s="19">
        <f t="shared" si="16"/>
        <v>225350.2900000005</v>
      </c>
      <c r="N66" s="21">
        <f t="shared" si="17"/>
        <v>9.2207162693099809E-2</v>
      </c>
      <c r="O66" s="1"/>
      <c r="P66" s="1"/>
      <c r="Q66" s="55"/>
      <c r="R66" s="55"/>
      <c r="S66" s="55"/>
      <c r="T66" s="19"/>
      <c r="U66" s="19"/>
      <c r="V66" s="19"/>
      <c r="W66" s="19"/>
      <c r="X66" s="21"/>
      <c r="Y66" s="1"/>
      <c r="Z66" s="19"/>
      <c r="AA66" s="19"/>
      <c r="AB66" s="19"/>
      <c r="AC66" s="21"/>
      <c r="AD66" s="1"/>
      <c r="AE66" s="1"/>
      <c r="AF66" s="56"/>
      <c r="AG66" s="56"/>
      <c r="AH66" s="55"/>
      <c r="AI66" s="19"/>
      <c r="AJ66" s="19"/>
      <c r="AK66" s="19"/>
      <c r="AL66" s="19"/>
      <c r="AM66" s="21"/>
      <c r="AN66" s="1"/>
      <c r="AO66" s="19"/>
      <c r="AP66" s="19"/>
      <c r="AQ66" s="19"/>
      <c r="AR66" s="2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 t="s">
        <v>55</v>
      </c>
      <c r="B67" s="79">
        <v>3811470.4000000004</v>
      </c>
      <c r="C67" s="79">
        <v>750328.04999999981</v>
      </c>
      <c r="D67" s="79">
        <v>2208610.41</v>
      </c>
      <c r="E67" s="19">
        <f>Jan!D67</f>
        <v>2254888.85</v>
      </c>
      <c r="F67" s="19">
        <f t="shared" si="12"/>
        <v>4608076.8900000006</v>
      </c>
      <c r="G67" s="81">
        <v>4407299.4399999995</v>
      </c>
      <c r="H67" s="19">
        <f t="shared" si="13"/>
        <v>200777.45000000112</v>
      </c>
      <c r="I67" s="21">
        <f t="shared" si="14"/>
        <v>4.5555663447274464E-2</v>
      </c>
      <c r="J67" s="1"/>
      <c r="K67" s="19">
        <f t="shared" si="15"/>
        <v>4561798.45</v>
      </c>
      <c r="L67" s="81">
        <v>4332759.76</v>
      </c>
      <c r="M67" s="19">
        <f t="shared" si="16"/>
        <v>229038.69000000041</v>
      </c>
      <c r="N67" s="21">
        <f t="shared" si="17"/>
        <v>5.2862079295160402E-2</v>
      </c>
      <c r="O67" s="1"/>
      <c r="P67" s="1"/>
      <c r="Q67" s="55"/>
      <c r="R67" s="55"/>
      <c r="S67" s="55"/>
      <c r="T67" s="19"/>
      <c r="U67" s="19"/>
      <c r="V67" s="19"/>
      <c r="W67" s="19"/>
      <c r="X67" s="21"/>
      <c r="Y67" s="1"/>
      <c r="Z67" s="19"/>
      <c r="AA67" s="19"/>
      <c r="AB67" s="19"/>
      <c r="AC67" s="21"/>
      <c r="AD67" s="1"/>
      <c r="AE67" s="1"/>
      <c r="AF67" s="56"/>
      <c r="AG67" s="56"/>
      <c r="AH67" s="55"/>
      <c r="AI67" s="19"/>
      <c r="AJ67" s="19"/>
      <c r="AK67" s="19"/>
      <c r="AL67" s="19"/>
      <c r="AM67" s="21"/>
      <c r="AN67" s="1"/>
      <c r="AO67" s="19"/>
      <c r="AP67" s="19"/>
      <c r="AQ67" s="19"/>
      <c r="AR67" s="2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 t="s">
        <v>56</v>
      </c>
      <c r="B68" s="79">
        <v>3858115.76</v>
      </c>
      <c r="C68" s="79">
        <v>762006.51999999955</v>
      </c>
      <c r="D68" s="79">
        <v>2319246.5499999998</v>
      </c>
      <c r="E68" s="19">
        <f>Jan!D68</f>
        <v>2434068.8199999998</v>
      </c>
      <c r="F68" s="19">
        <f t="shared" si="12"/>
        <v>4734944.5499999989</v>
      </c>
      <c r="G68" s="81">
        <v>4452348.7300000004</v>
      </c>
      <c r="H68" s="19">
        <f t="shared" si="13"/>
        <v>282595.81999999844</v>
      </c>
      <c r="I68" s="21">
        <f t="shared" si="14"/>
        <v>6.3471178278525997E-2</v>
      </c>
      <c r="J68" s="1"/>
      <c r="K68" s="19">
        <f t="shared" si="15"/>
        <v>4620122.2799999993</v>
      </c>
      <c r="L68" s="81">
        <v>4377675.33</v>
      </c>
      <c r="M68" s="19">
        <f t="shared" si="16"/>
        <v>242446.94999999925</v>
      </c>
      <c r="N68" s="21">
        <f t="shared" si="17"/>
        <v>5.5382579045668789E-2</v>
      </c>
      <c r="O68" s="1"/>
      <c r="P68" s="1"/>
      <c r="Q68" s="55"/>
      <c r="R68" s="55"/>
      <c r="S68" s="55"/>
      <c r="T68" s="19"/>
      <c r="U68" s="19"/>
      <c r="V68" s="19"/>
      <c r="W68" s="19"/>
      <c r="X68" s="21"/>
      <c r="Y68" s="1"/>
      <c r="Z68" s="19"/>
      <c r="AA68" s="19"/>
      <c r="AB68" s="19"/>
      <c r="AC68" s="21"/>
      <c r="AD68" s="1"/>
      <c r="AE68" s="1"/>
      <c r="AF68" s="56"/>
      <c r="AG68" s="56"/>
      <c r="AH68" s="55"/>
      <c r="AI68" s="19"/>
      <c r="AJ68" s="19"/>
      <c r="AK68" s="19"/>
      <c r="AL68" s="19"/>
      <c r="AM68" s="21"/>
      <c r="AN68" s="1"/>
      <c r="AO68" s="19"/>
      <c r="AP68" s="19"/>
      <c r="AQ68" s="19"/>
      <c r="AR68" s="2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 t="s">
        <v>57</v>
      </c>
      <c r="B69" s="79">
        <v>1321958.06</v>
      </c>
      <c r="C69" s="79">
        <v>254314.56000000006</v>
      </c>
      <c r="D69" s="79">
        <v>796676.81</v>
      </c>
      <c r="E69" s="19">
        <f>Jan!D69</f>
        <v>817892.09</v>
      </c>
      <c r="F69" s="19">
        <f t="shared" si="12"/>
        <v>1597487.9</v>
      </c>
      <c r="G69" s="81">
        <v>1534833.99</v>
      </c>
      <c r="H69" s="19">
        <f t="shared" si="13"/>
        <v>62653.909999999916</v>
      </c>
      <c r="I69" s="21">
        <f t="shared" si="14"/>
        <v>4.0821294295156907E-2</v>
      </c>
      <c r="J69" s="1"/>
      <c r="K69" s="19">
        <f t="shared" si="15"/>
        <v>1576272.62</v>
      </c>
      <c r="L69" s="81">
        <v>1508803.46</v>
      </c>
      <c r="M69" s="19">
        <f t="shared" si="16"/>
        <v>67469.160000000149</v>
      </c>
      <c r="N69" s="21">
        <f t="shared" si="17"/>
        <v>4.471699713626065E-2</v>
      </c>
      <c r="O69" s="1"/>
      <c r="P69" s="1"/>
      <c r="Q69" s="55"/>
      <c r="R69" s="55"/>
      <c r="S69" s="55"/>
      <c r="T69" s="19"/>
      <c r="U69" s="19"/>
      <c r="V69" s="19"/>
      <c r="W69" s="19"/>
      <c r="X69" s="21"/>
      <c r="Y69" s="1"/>
      <c r="Z69" s="19"/>
      <c r="AA69" s="19"/>
      <c r="AB69" s="19"/>
      <c r="AC69" s="21"/>
      <c r="AD69" s="1"/>
      <c r="AE69" s="1"/>
      <c r="AF69" s="56"/>
      <c r="AG69" s="56"/>
      <c r="AH69" s="55"/>
      <c r="AI69" s="19"/>
      <c r="AJ69" s="19"/>
      <c r="AK69" s="19"/>
      <c r="AL69" s="19"/>
      <c r="AM69" s="21"/>
      <c r="AN69" s="1"/>
      <c r="AO69" s="19"/>
      <c r="AP69" s="19"/>
      <c r="AQ69" s="19"/>
      <c r="AR69" s="2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 t="s">
        <v>58</v>
      </c>
      <c r="B70" s="79">
        <v>3366230.5700000003</v>
      </c>
      <c r="C70" s="79">
        <v>660791.16999999993</v>
      </c>
      <c r="D70" s="79">
        <v>1995162.53</v>
      </c>
      <c r="E70" s="19">
        <f>Jan!D70</f>
        <v>2110589.87</v>
      </c>
      <c r="F70" s="19">
        <f t="shared" si="12"/>
        <v>4142449.08</v>
      </c>
      <c r="G70" s="81">
        <v>3742237.4299999997</v>
      </c>
      <c r="H70" s="19">
        <f t="shared" si="13"/>
        <v>400211.65000000037</v>
      </c>
      <c r="I70" s="21">
        <f t="shared" si="14"/>
        <v>0.10694448374431453</v>
      </c>
      <c r="J70" s="1"/>
      <c r="K70" s="19">
        <f t="shared" si="15"/>
        <v>4027021.74</v>
      </c>
      <c r="L70" s="81">
        <v>3675241.8099999996</v>
      </c>
      <c r="M70" s="19">
        <f t="shared" si="16"/>
        <v>351779.93000000063</v>
      </c>
      <c r="N70" s="21">
        <f t="shared" si="17"/>
        <v>9.5716131940717375E-2</v>
      </c>
      <c r="O70" s="1"/>
      <c r="P70" s="1"/>
      <c r="Q70" s="55"/>
      <c r="R70" s="55"/>
      <c r="S70" s="55"/>
      <c r="T70" s="19"/>
      <c r="U70" s="19"/>
      <c r="V70" s="19"/>
      <c r="W70" s="19"/>
      <c r="X70" s="21"/>
      <c r="Y70" s="1"/>
      <c r="Z70" s="19"/>
      <c r="AA70" s="19"/>
      <c r="AB70" s="19"/>
      <c r="AC70" s="21"/>
      <c r="AD70" s="1"/>
      <c r="AE70" s="1"/>
      <c r="AF70" s="56"/>
      <c r="AG70" s="56"/>
      <c r="AH70" s="55"/>
      <c r="AI70" s="19"/>
      <c r="AJ70" s="19"/>
      <c r="AK70" s="19"/>
      <c r="AL70" s="19"/>
      <c r="AM70" s="21"/>
      <c r="AN70" s="1"/>
      <c r="AO70" s="19"/>
      <c r="AP70" s="19"/>
      <c r="AQ70" s="19"/>
      <c r="AR70" s="2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 t="s">
        <v>59</v>
      </c>
      <c r="B71" s="79">
        <v>2421003.62</v>
      </c>
      <c r="C71" s="79">
        <v>444204.87999999989</v>
      </c>
      <c r="D71" s="79">
        <v>1441715.89</v>
      </c>
      <c r="E71" s="19">
        <f>Jan!D71</f>
        <v>1487709.65</v>
      </c>
      <c r="F71" s="19">
        <f t="shared" si="12"/>
        <v>2911202.26</v>
      </c>
      <c r="G71" s="81">
        <v>2674086.2999999998</v>
      </c>
      <c r="H71" s="19">
        <f t="shared" si="13"/>
        <v>237115.95999999996</v>
      </c>
      <c r="I71" s="21">
        <f t="shared" si="14"/>
        <v>8.8671767997913875E-2</v>
      </c>
      <c r="J71" s="1"/>
      <c r="K71" s="19">
        <f t="shared" si="15"/>
        <v>2865208.5</v>
      </c>
      <c r="L71" s="81">
        <v>2627473.0699999998</v>
      </c>
      <c r="M71" s="19">
        <f t="shared" si="16"/>
        <v>237735.43000000017</v>
      </c>
      <c r="N71" s="21">
        <f t="shared" si="17"/>
        <v>9.0480634307700036E-2</v>
      </c>
      <c r="O71" s="1"/>
      <c r="P71" s="1"/>
      <c r="Q71" s="55"/>
      <c r="R71" s="55"/>
      <c r="S71" s="55"/>
      <c r="T71" s="19"/>
      <c r="U71" s="19"/>
      <c r="V71" s="19"/>
      <c r="W71" s="19"/>
      <c r="X71" s="21"/>
      <c r="Y71" s="1"/>
      <c r="Z71" s="19"/>
      <c r="AA71" s="19"/>
      <c r="AB71" s="19"/>
      <c r="AC71" s="21"/>
      <c r="AD71" s="1"/>
      <c r="AE71" s="1"/>
      <c r="AF71" s="56"/>
      <c r="AG71" s="56"/>
      <c r="AH71" s="55"/>
      <c r="AI71" s="19"/>
      <c r="AJ71" s="19"/>
      <c r="AK71" s="19"/>
      <c r="AL71" s="19"/>
      <c r="AM71" s="21"/>
      <c r="AN71" s="1"/>
      <c r="AO71" s="19"/>
      <c r="AP71" s="19"/>
      <c r="AQ71" s="19"/>
      <c r="AR71" s="2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 t="s">
        <v>7</v>
      </c>
      <c r="B72" s="79">
        <v>1688919.8200000003</v>
      </c>
      <c r="C72" s="79">
        <v>334633.62999999966</v>
      </c>
      <c r="D72" s="79">
        <v>1072796.93</v>
      </c>
      <c r="E72" s="19">
        <f>Jan!D72</f>
        <v>1098109</v>
      </c>
      <c r="F72" s="19">
        <f t="shared" si="12"/>
        <v>2048865.52</v>
      </c>
      <c r="G72" s="81">
        <v>2008372.8100000003</v>
      </c>
      <c r="H72" s="19">
        <f t="shared" si="13"/>
        <v>40492.70999999973</v>
      </c>
      <c r="I72" s="21">
        <f t="shared" si="14"/>
        <v>2.016194891624723E-2</v>
      </c>
      <c r="J72" s="1"/>
      <c r="K72" s="19">
        <f t="shared" si="15"/>
        <v>2023553.45</v>
      </c>
      <c r="L72" s="81">
        <v>1971860.6800000002</v>
      </c>
      <c r="M72" s="19">
        <f t="shared" si="16"/>
        <v>51692.769999999786</v>
      </c>
      <c r="N72" s="21">
        <f t="shared" si="17"/>
        <v>2.6215224292620798E-2</v>
      </c>
      <c r="O72" s="1"/>
      <c r="P72" s="1"/>
      <c r="Q72" s="55"/>
      <c r="R72" s="55"/>
      <c r="S72" s="55"/>
      <c r="T72" s="19"/>
      <c r="U72" s="19"/>
      <c r="V72" s="19"/>
      <c r="W72" s="19"/>
      <c r="X72" s="21"/>
      <c r="Y72" s="1"/>
      <c r="Z72" s="19"/>
      <c r="AA72" s="19"/>
      <c r="AB72" s="19"/>
      <c r="AC72" s="21"/>
      <c r="AD72" s="1"/>
      <c r="AE72" s="1"/>
      <c r="AF72" s="56"/>
      <c r="AG72" s="56"/>
      <c r="AH72" s="55"/>
      <c r="AI72" s="19"/>
      <c r="AJ72" s="19"/>
      <c r="AK72" s="19"/>
      <c r="AL72" s="19"/>
      <c r="AM72" s="21"/>
      <c r="AN72" s="1"/>
      <c r="AO72" s="19"/>
      <c r="AP72" s="19"/>
      <c r="AQ72" s="19"/>
      <c r="AR72" s="2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 t="s">
        <v>60</v>
      </c>
      <c r="B73" s="79">
        <v>1176492.1299999999</v>
      </c>
      <c r="C73" s="79">
        <v>216873.9700000002</v>
      </c>
      <c r="D73" s="79">
        <v>701165.19</v>
      </c>
      <c r="E73" s="19">
        <f>Jan!D73</f>
        <v>719436.28</v>
      </c>
      <c r="F73" s="19">
        <f t="shared" si="12"/>
        <v>1411637.1900000002</v>
      </c>
      <c r="G73" s="81">
        <v>1289039.3400000001</v>
      </c>
      <c r="H73" s="19">
        <f t="shared" si="13"/>
        <v>122597.85000000009</v>
      </c>
      <c r="I73" s="21">
        <f t="shared" si="14"/>
        <v>9.510791966985277E-2</v>
      </c>
      <c r="J73" s="1"/>
      <c r="K73" s="19">
        <f t="shared" si="15"/>
        <v>1393366.1</v>
      </c>
      <c r="L73" s="81">
        <v>1266429.25</v>
      </c>
      <c r="M73" s="19">
        <f t="shared" si="16"/>
        <v>126936.85000000009</v>
      </c>
      <c r="N73" s="21">
        <f t="shared" si="17"/>
        <v>0.10023208955415397</v>
      </c>
      <c r="O73" s="1"/>
      <c r="P73" s="1"/>
      <c r="Q73" s="55"/>
      <c r="R73" s="55"/>
      <c r="S73" s="55"/>
      <c r="T73" s="19"/>
      <c r="U73" s="19"/>
      <c r="V73" s="19"/>
      <c r="W73" s="19"/>
      <c r="X73" s="21"/>
      <c r="Y73" s="1"/>
      <c r="Z73" s="19"/>
      <c r="AA73" s="19"/>
      <c r="AB73" s="19"/>
      <c r="AC73" s="21"/>
      <c r="AD73" s="1"/>
      <c r="AE73" s="1"/>
      <c r="AF73" s="56"/>
      <c r="AG73" s="56"/>
      <c r="AH73" s="55"/>
      <c r="AI73" s="19"/>
      <c r="AJ73" s="19"/>
      <c r="AK73" s="19"/>
      <c r="AL73" s="19"/>
      <c r="AM73" s="21"/>
      <c r="AN73" s="1"/>
      <c r="AO73" s="19"/>
      <c r="AP73" s="19"/>
      <c r="AQ73" s="19"/>
      <c r="AR73" s="2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 t="s">
        <v>61</v>
      </c>
      <c r="B74" s="79">
        <v>11883977.210000001</v>
      </c>
      <c r="C74" s="79">
        <v>2432398.9199999981</v>
      </c>
      <c r="D74" s="79">
        <v>6963081.2300000004</v>
      </c>
      <c r="E74" s="19">
        <f>Jan!D74</f>
        <v>7210173.7199999997</v>
      </c>
      <c r="F74" s="19">
        <f t="shared" si="12"/>
        <v>14563468.619999997</v>
      </c>
      <c r="G74" s="81">
        <v>13360552.620000001</v>
      </c>
      <c r="H74" s="19">
        <f t="shared" si="13"/>
        <v>1202915.9999999963</v>
      </c>
      <c r="I74" s="21">
        <f t="shared" si="14"/>
        <v>9.0034898571433208E-2</v>
      </c>
      <c r="J74" s="1"/>
      <c r="K74" s="19">
        <f t="shared" si="15"/>
        <v>14316376.129999999</v>
      </c>
      <c r="L74" s="81">
        <v>13133275.910000002</v>
      </c>
      <c r="M74" s="19">
        <f t="shared" si="16"/>
        <v>1183100.2199999969</v>
      </c>
      <c r="N74" s="21">
        <f t="shared" si="17"/>
        <v>9.0084166974604862E-2</v>
      </c>
      <c r="O74" s="1"/>
      <c r="P74" s="1"/>
      <c r="Q74" s="55"/>
      <c r="R74" s="55"/>
      <c r="S74" s="55"/>
      <c r="T74" s="19"/>
      <c r="U74" s="19"/>
      <c r="V74" s="19"/>
      <c r="W74" s="19"/>
      <c r="X74" s="21"/>
      <c r="Y74" s="1"/>
      <c r="Z74" s="19"/>
      <c r="AA74" s="19"/>
      <c r="AB74" s="19"/>
      <c r="AC74" s="21"/>
      <c r="AD74" s="1"/>
      <c r="AE74" s="1"/>
      <c r="AF74" s="56"/>
      <c r="AG74" s="56"/>
      <c r="AH74" s="55"/>
      <c r="AI74" s="19"/>
      <c r="AJ74" s="19"/>
      <c r="AK74" s="19"/>
      <c r="AL74" s="19"/>
      <c r="AM74" s="21"/>
      <c r="AN74" s="1"/>
      <c r="AO74" s="19"/>
      <c r="AP74" s="19"/>
      <c r="AQ74" s="19"/>
      <c r="AR74" s="2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 t="s">
        <v>62</v>
      </c>
      <c r="B75" s="79">
        <v>47989099.32</v>
      </c>
      <c r="C75" s="79">
        <v>9557640.8700000048</v>
      </c>
      <c r="D75" s="79">
        <v>29248833.940000001</v>
      </c>
      <c r="E75" s="19">
        <f>Jan!D75</f>
        <v>30464828.670000002</v>
      </c>
      <c r="F75" s="19">
        <f t="shared" si="12"/>
        <v>58762734.920000002</v>
      </c>
      <c r="G75" s="81">
        <v>56065230.969999991</v>
      </c>
      <c r="H75" s="19">
        <f t="shared" si="13"/>
        <v>2697503.9500000104</v>
      </c>
      <c r="I75" s="21">
        <f t="shared" si="14"/>
        <v>4.8113668727119308E-2</v>
      </c>
      <c r="J75" s="1"/>
      <c r="K75" s="19">
        <f t="shared" si="15"/>
        <v>57546740.190000005</v>
      </c>
      <c r="L75" s="81">
        <v>55252312.61999999</v>
      </c>
      <c r="M75" s="19">
        <f t="shared" si="16"/>
        <v>2294427.5700000152</v>
      </c>
      <c r="N75" s="21">
        <f t="shared" si="17"/>
        <v>4.1526362629923375E-2</v>
      </c>
      <c r="O75" s="1"/>
      <c r="P75" s="1"/>
      <c r="Q75" s="55"/>
      <c r="R75" s="55"/>
      <c r="S75" s="55"/>
      <c r="T75" s="19"/>
      <c r="U75" s="19"/>
      <c r="V75" s="19"/>
      <c r="W75" s="19"/>
      <c r="X75" s="21"/>
      <c r="Y75" s="1"/>
      <c r="Z75" s="19"/>
      <c r="AA75" s="19"/>
      <c r="AB75" s="19"/>
      <c r="AC75" s="21"/>
      <c r="AD75" s="1"/>
      <c r="AE75" s="1"/>
      <c r="AF75" s="56"/>
      <c r="AG75" s="56"/>
      <c r="AH75" s="55"/>
      <c r="AI75" s="19"/>
      <c r="AJ75" s="19"/>
      <c r="AK75" s="19"/>
      <c r="AL75" s="19"/>
      <c r="AM75" s="21"/>
      <c r="AN75" s="1"/>
      <c r="AO75" s="19"/>
      <c r="AP75" s="19"/>
      <c r="AQ75" s="19"/>
      <c r="AR75" s="2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 t="s">
        <v>63</v>
      </c>
      <c r="B76" s="79">
        <v>1682373.52</v>
      </c>
      <c r="C76" s="79">
        <v>333950.69999999995</v>
      </c>
      <c r="D76" s="79">
        <v>981679</v>
      </c>
      <c r="E76" s="19">
        <f>Jan!D76</f>
        <v>1002544.48</v>
      </c>
      <c r="F76" s="19">
        <f t="shared" si="12"/>
        <v>2037189.7</v>
      </c>
      <c r="G76" s="81">
        <v>1901832.64</v>
      </c>
      <c r="H76" s="19">
        <f t="shared" si="13"/>
        <v>135357.06000000006</v>
      </c>
      <c r="I76" s="21">
        <f t="shared" si="14"/>
        <v>7.117190921699601E-2</v>
      </c>
      <c r="J76" s="1"/>
      <c r="K76" s="19">
        <f t="shared" si="15"/>
        <v>2016324.22</v>
      </c>
      <c r="L76" s="81">
        <v>1868680.17</v>
      </c>
      <c r="M76" s="19">
        <f t="shared" si="16"/>
        <v>147644.05000000005</v>
      </c>
      <c r="N76" s="21">
        <f t="shared" si="17"/>
        <v>7.9009801875298935E-2</v>
      </c>
      <c r="O76" s="1"/>
      <c r="P76" s="1"/>
      <c r="Q76" s="55"/>
      <c r="R76" s="55"/>
      <c r="S76" s="55"/>
      <c r="T76" s="19"/>
      <c r="U76" s="19"/>
      <c r="V76" s="19"/>
      <c r="W76" s="19"/>
      <c r="X76" s="21"/>
      <c r="Y76" s="1"/>
      <c r="Z76" s="19"/>
      <c r="AA76" s="19"/>
      <c r="AB76" s="19"/>
      <c r="AC76" s="21"/>
      <c r="AD76" s="1"/>
      <c r="AE76" s="1"/>
      <c r="AF76" s="56"/>
      <c r="AG76" s="56"/>
      <c r="AH76" s="55"/>
      <c r="AI76" s="19"/>
      <c r="AJ76" s="19"/>
      <c r="AK76" s="19"/>
      <c r="AL76" s="19"/>
      <c r="AM76" s="21"/>
      <c r="AN76" s="1"/>
      <c r="AO76" s="19"/>
      <c r="AP76" s="19"/>
      <c r="AQ76" s="19"/>
      <c r="AR76" s="2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 t="s">
        <v>64</v>
      </c>
      <c r="B77" s="79">
        <v>1369716.4100000001</v>
      </c>
      <c r="C77" s="79">
        <v>273044.66999999993</v>
      </c>
      <c r="D77" s="79">
        <v>802113.09</v>
      </c>
      <c r="E77" s="19">
        <f>Jan!D77</f>
        <v>822208.69</v>
      </c>
      <c r="F77" s="19">
        <f t="shared" si="12"/>
        <v>1662856.6800000002</v>
      </c>
      <c r="G77" s="81">
        <v>1571187.4599999997</v>
      </c>
      <c r="H77" s="19">
        <f t="shared" si="13"/>
        <v>91669.220000000438</v>
      </c>
      <c r="I77" s="21">
        <f t="shared" si="14"/>
        <v>5.8343910153152878E-2</v>
      </c>
      <c r="J77" s="1"/>
      <c r="K77" s="19">
        <f t="shared" si="15"/>
        <v>1642761.08</v>
      </c>
      <c r="L77" s="81">
        <v>1543401.5499999998</v>
      </c>
      <c r="M77" s="19">
        <f t="shared" si="16"/>
        <v>99359.530000000261</v>
      </c>
      <c r="N77" s="21">
        <f t="shared" si="17"/>
        <v>6.4376979535883061E-2</v>
      </c>
      <c r="O77" s="1"/>
      <c r="P77" s="1"/>
      <c r="Q77" s="55"/>
      <c r="R77" s="55"/>
      <c r="S77" s="55"/>
      <c r="T77" s="19"/>
      <c r="U77" s="19"/>
      <c r="V77" s="19"/>
      <c r="W77" s="19"/>
      <c r="X77" s="21"/>
      <c r="Y77" s="1"/>
      <c r="Z77" s="19"/>
      <c r="AA77" s="19"/>
      <c r="AB77" s="19"/>
      <c r="AC77" s="21"/>
      <c r="AD77" s="1"/>
      <c r="AE77" s="1"/>
      <c r="AF77" s="56"/>
      <c r="AG77" s="56"/>
      <c r="AH77" s="55"/>
      <c r="AI77" s="19"/>
      <c r="AJ77" s="19"/>
      <c r="AK77" s="19"/>
      <c r="AL77" s="19"/>
      <c r="AM77" s="21"/>
      <c r="AN77" s="1"/>
      <c r="AO77" s="19"/>
      <c r="AP77" s="19"/>
      <c r="AQ77" s="19"/>
      <c r="AR77" s="2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 t="s">
        <v>9</v>
      </c>
      <c r="B78" s="79">
        <v>1254257.52</v>
      </c>
      <c r="C78" s="79">
        <v>255260.54000000004</v>
      </c>
      <c r="D78" s="79">
        <v>759765.96</v>
      </c>
      <c r="E78" s="19">
        <f>Jan!D78</f>
        <v>779918.89</v>
      </c>
      <c r="F78" s="19">
        <f t="shared" si="12"/>
        <v>1529670.9900000002</v>
      </c>
      <c r="G78" s="81">
        <v>1479809.75</v>
      </c>
      <c r="H78" s="19">
        <f t="shared" si="13"/>
        <v>49861.240000000224</v>
      </c>
      <c r="I78" s="21">
        <f t="shared" si="14"/>
        <v>3.369435834572676E-2</v>
      </c>
      <c r="J78" s="1"/>
      <c r="K78" s="19">
        <f t="shared" si="15"/>
        <v>1509518.06</v>
      </c>
      <c r="L78" s="81">
        <v>1452172.45</v>
      </c>
      <c r="M78" s="19">
        <f t="shared" si="16"/>
        <v>57345.610000000102</v>
      </c>
      <c r="N78" s="21">
        <f t="shared" si="17"/>
        <v>3.9489531701279779E-2</v>
      </c>
      <c r="O78" s="1"/>
      <c r="P78" s="1"/>
      <c r="Q78" s="55"/>
      <c r="R78" s="55"/>
      <c r="S78" s="55"/>
      <c r="T78" s="19"/>
      <c r="U78" s="19"/>
      <c r="V78" s="19"/>
      <c r="W78" s="19"/>
      <c r="X78" s="21"/>
      <c r="Y78" s="1"/>
      <c r="Z78" s="19"/>
      <c r="AA78" s="19"/>
      <c r="AB78" s="19"/>
      <c r="AC78" s="21"/>
      <c r="AD78" s="1"/>
      <c r="AE78" s="1"/>
      <c r="AF78" s="56"/>
      <c r="AG78" s="56"/>
      <c r="AH78" s="55"/>
      <c r="AI78" s="19"/>
      <c r="AJ78" s="19"/>
      <c r="AK78" s="19"/>
      <c r="AL78" s="19"/>
      <c r="AM78" s="21"/>
      <c r="AN78" s="1"/>
      <c r="AO78" s="19"/>
      <c r="AP78" s="19"/>
      <c r="AQ78" s="19"/>
      <c r="AR78" s="2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 t="s">
        <v>65</v>
      </c>
      <c r="B79" s="79">
        <v>2230360.1799999997</v>
      </c>
      <c r="C79" s="79">
        <v>424647.72000000067</v>
      </c>
      <c r="D79" s="79">
        <v>1390788.94</v>
      </c>
      <c r="E79" s="19">
        <f>Jan!D79</f>
        <v>1479759.76</v>
      </c>
      <c r="F79" s="19">
        <f t="shared" si="12"/>
        <v>2743978.7200000007</v>
      </c>
      <c r="G79" s="81">
        <v>2646118.1499999994</v>
      </c>
      <c r="H79" s="19">
        <f t="shared" si="13"/>
        <v>97860.570000001229</v>
      </c>
      <c r="I79" s="21">
        <f t="shared" si="14"/>
        <v>3.6982691041214988E-2</v>
      </c>
      <c r="J79" s="1"/>
      <c r="K79" s="19">
        <f t="shared" si="15"/>
        <v>2655007.9000000004</v>
      </c>
      <c r="L79" s="81">
        <v>2595724.4499999997</v>
      </c>
      <c r="M79" s="19">
        <f t="shared" si="16"/>
        <v>59283.450000000652</v>
      </c>
      <c r="N79" s="21">
        <f t="shared" si="17"/>
        <v>2.2838884150434557E-2</v>
      </c>
      <c r="O79" s="1"/>
      <c r="P79" s="1"/>
      <c r="Q79" s="55"/>
      <c r="R79" s="55"/>
      <c r="S79" s="55"/>
      <c r="T79" s="19"/>
      <c r="U79" s="19"/>
      <c r="V79" s="19"/>
      <c r="W79" s="19"/>
      <c r="X79" s="21"/>
      <c r="Y79" s="1"/>
      <c r="Z79" s="19"/>
      <c r="AA79" s="19"/>
      <c r="AB79" s="19"/>
      <c r="AC79" s="21"/>
      <c r="AD79" s="1"/>
      <c r="AE79" s="1"/>
      <c r="AF79" s="56"/>
      <c r="AG79" s="56"/>
      <c r="AH79" s="55"/>
      <c r="AI79" s="19"/>
      <c r="AJ79" s="19"/>
      <c r="AK79" s="19"/>
      <c r="AL79" s="19"/>
      <c r="AM79" s="21"/>
      <c r="AN79" s="1"/>
      <c r="AO79" s="19"/>
      <c r="AP79" s="19"/>
      <c r="AQ79" s="19"/>
      <c r="AR79" s="2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 t="s">
        <v>66</v>
      </c>
      <c r="B80" s="79">
        <v>1899057.3900000001</v>
      </c>
      <c r="C80" s="79">
        <v>386216.21000000043</v>
      </c>
      <c r="D80" s="79">
        <v>1128780.32</v>
      </c>
      <c r="E80" s="19">
        <f>Jan!D80</f>
        <v>1159259.3</v>
      </c>
      <c r="F80" s="19">
        <f t="shared" si="12"/>
        <v>2315752.5800000005</v>
      </c>
      <c r="G80" s="81">
        <v>2144099.87</v>
      </c>
      <c r="H80" s="19">
        <f t="shared" si="13"/>
        <v>171652.71000000043</v>
      </c>
      <c r="I80" s="21">
        <f t="shared" si="14"/>
        <v>8.0058169118773614E-2</v>
      </c>
      <c r="J80" s="1"/>
      <c r="K80" s="19">
        <f t="shared" si="15"/>
        <v>2285273.6000000006</v>
      </c>
      <c r="L80" s="81">
        <v>2106630.1</v>
      </c>
      <c r="M80" s="19">
        <f t="shared" si="16"/>
        <v>178643.50000000047</v>
      </c>
      <c r="N80" s="21">
        <f t="shared" si="17"/>
        <v>8.4800601681330079E-2</v>
      </c>
      <c r="O80" s="1"/>
      <c r="P80" s="1"/>
      <c r="Q80" s="55"/>
      <c r="R80" s="55"/>
      <c r="S80" s="55"/>
      <c r="T80" s="19"/>
      <c r="U80" s="19"/>
      <c r="V80" s="19"/>
      <c r="W80" s="19"/>
      <c r="X80" s="21"/>
      <c r="Y80" s="1"/>
      <c r="Z80" s="19"/>
      <c r="AA80" s="19"/>
      <c r="AB80" s="19"/>
      <c r="AC80" s="21"/>
      <c r="AD80" s="1"/>
      <c r="AE80" s="1"/>
      <c r="AF80" s="56"/>
      <c r="AG80" s="56"/>
      <c r="AH80" s="55"/>
      <c r="AI80" s="19"/>
      <c r="AJ80" s="19"/>
      <c r="AK80" s="19"/>
      <c r="AL80" s="19"/>
      <c r="AM80" s="21"/>
      <c r="AN80" s="1"/>
      <c r="AO80" s="19"/>
      <c r="AP80" s="19"/>
      <c r="AQ80" s="19"/>
      <c r="AR80" s="2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 t="s">
        <v>67</v>
      </c>
      <c r="B81" s="79">
        <v>173036.13</v>
      </c>
      <c r="C81" s="79">
        <v>29185.809999999998</v>
      </c>
      <c r="D81" s="79">
        <v>94316.43</v>
      </c>
      <c r="E81" s="19">
        <f>Jan!D81</f>
        <v>96737.3</v>
      </c>
      <c r="F81" s="19">
        <f t="shared" si="12"/>
        <v>204642.81</v>
      </c>
      <c r="G81" s="81">
        <v>173962.99999999997</v>
      </c>
      <c r="H81" s="19">
        <f t="shared" si="13"/>
        <v>30679.810000000027</v>
      </c>
      <c r="I81" s="21">
        <f t="shared" si="14"/>
        <v>0.1763582485930919</v>
      </c>
      <c r="J81" s="1"/>
      <c r="K81" s="19">
        <f t="shared" si="15"/>
        <v>202221.94</v>
      </c>
      <c r="L81" s="81">
        <v>170719.33999999997</v>
      </c>
      <c r="M81" s="19">
        <f t="shared" si="16"/>
        <v>31502.600000000035</v>
      </c>
      <c r="N81" s="21">
        <f t="shared" si="17"/>
        <v>0.18452859529564747</v>
      </c>
      <c r="O81" s="1"/>
      <c r="P81" s="1"/>
      <c r="Q81" s="55"/>
      <c r="R81" s="55"/>
      <c r="S81" s="55"/>
      <c r="T81" s="19"/>
      <c r="U81" s="19"/>
      <c r="V81" s="19"/>
      <c r="W81" s="19"/>
      <c r="X81" s="21"/>
      <c r="Y81" s="1"/>
      <c r="Z81" s="19"/>
      <c r="AA81" s="19"/>
      <c r="AB81" s="19"/>
      <c r="AC81" s="21"/>
      <c r="AD81" s="1"/>
      <c r="AE81" s="1"/>
      <c r="AF81" s="56"/>
      <c r="AG81" s="56"/>
      <c r="AH81" s="55"/>
      <c r="AI81" s="19"/>
      <c r="AJ81" s="19"/>
      <c r="AK81" s="19"/>
      <c r="AL81" s="19"/>
      <c r="AM81" s="21"/>
      <c r="AN81" s="1"/>
      <c r="AO81" s="19"/>
      <c r="AP81" s="19"/>
      <c r="AQ81" s="19"/>
      <c r="AR81" s="2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 t="s">
        <v>68</v>
      </c>
      <c r="B82" s="79">
        <v>1738178.17</v>
      </c>
      <c r="C82" s="79">
        <v>353063.74</v>
      </c>
      <c r="D82" s="79">
        <v>1074249.23</v>
      </c>
      <c r="E82" s="19">
        <f>Jan!D82</f>
        <v>1103249.19</v>
      </c>
      <c r="F82" s="19">
        <f t="shared" si="12"/>
        <v>2120241.87</v>
      </c>
      <c r="G82" s="81">
        <v>2028455.8199999998</v>
      </c>
      <c r="H82" s="19">
        <f t="shared" si="13"/>
        <v>91786.050000000279</v>
      </c>
      <c r="I82" s="21">
        <f t="shared" si="14"/>
        <v>4.5249223125796378E-2</v>
      </c>
      <c r="J82" s="1"/>
      <c r="K82" s="19">
        <f t="shared" si="15"/>
        <v>2091241.91</v>
      </c>
      <c r="L82" s="81">
        <v>1990963.7699999998</v>
      </c>
      <c r="M82" s="19">
        <f t="shared" si="16"/>
        <v>100278.14000000013</v>
      </c>
      <c r="N82" s="21">
        <f t="shared" si="17"/>
        <v>5.0366632236607867E-2</v>
      </c>
      <c r="O82" s="1"/>
      <c r="P82" s="1"/>
      <c r="Q82" s="55"/>
      <c r="R82" s="55"/>
      <c r="S82" s="55"/>
      <c r="T82" s="19"/>
      <c r="U82" s="19"/>
      <c r="V82" s="19"/>
      <c r="W82" s="19"/>
      <c r="X82" s="21"/>
      <c r="Y82" s="1"/>
      <c r="Z82" s="19"/>
      <c r="AA82" s="19"/>
      <c r="AB82" s="19"/>
      <c r="AC82" s="21"/>
      <c r="AD82" s="1"/>
      <c r="AE82" s="1"/>
      <c r="AF82" s="56"/>
      <c r="AG82" s="56"/>
      <c r="AH82" s="55"/>
      <c r="AI82" s="19"/>
      <c r="AJ82" s="19"/>
      <c r="AK82" s="19"/>
      <c r="AL82" s="19"/>
      <c r="AM82" s="21"/>
      <c r="AN82" s="1"/>
      <c r="AO82" s="19"/>
      <c r="AP82" s="19"/>
      <c r="AQ82" s="19"/>
      <c r="AR82" s="2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 t="s">
        <v>69</v>
      </c>
      <c r="B83" s="79">
        <v>4159454.59</v>
      </c>
      <c r="C83" s="79">
        <v>855427.88999999966</v>
      </c>
      <c r="D83" s="79">
        <v>2482025.1800000002</v>
      </c>
      <c r="E83" s="19">
        <f>Jan!D83</f>
        <v>2595608.86</v>
      </c>
      <c r="F83" s="19">
        <f t="shared" si="12"/>
        <v>5128466.1599999992</v>
      </c>
      <c r="G83" s="81">
        <v>4874797.0900000008</v>
      </c>
      <c r="H83" s="19">
        <f t="shared" si="13"/>
        <v>253669.06999999844</v>
      </c>
      <c r="I83" s="21">
        <f t="shared" si="14"/>
        <v>5.203684693263777E-2</v>
      </c>
      <c r="J83" s="1"/>
      <c r="K83" s="19">
        <f t="shared" si="15"/>
        <v>5014882.4799999995</v>
      </c>
      <c r="L83" s="81">
        <v>4791022.9500000011</v>
      </c>
      <c r="M83" s="19">
        <f t="shared" si="16"/>
        <v>223859.5299999984</v>
      </c>
      <c r="N83" s="21">
        <f t="shared" si="17"/>
        <v>4.6724787657299371E-2</v>
      </c>
      <c r="O83" s="1"/>
      <c r="P83" s="1"/>
      <c r="Q83" s="55"/>
      <c r="R83" s="55"/>
      <c r="S83" s="55"/>
      <c r="T83" s="19"/>
      <c r="U83" s="19"/>
      <c r="V83" s="19"/>
      <c r="W83" s="19"/>
      <c r="X83" s="21"/>
      <c r="Y83" s="1"/>
      <c r="Z83" s="19"/>
      <c r="AA83" s="19"/>
      <c r="AB83" s="19"/>
      <c r="AC83" s="21"/>
      <c r="AD83" s="1"/>
      <c r="AE83" s="1"/>
      <c r="AF83" s="56"/>
      <c r="AG83" s="56"/>
      <c r="AH83" s="55"/>
      <c r="AI83" s="19"/>
      <c r="AJ83" s="19"/>
      <c r="AK83" s="19"/>
      <c r="AL83" s="19"/>
      <c r="AM83" s="21"/>
      <c r="AN83" s="1"/>
      <c r="AO83" s="19"/>
      <c r="AP83" s="19"/>
      <c r="AQ83" s="19"/>
      <c r="AR83" s="2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 t="s">
        <v>70</v>
      </c>
      <c r="B84" s="79">
        <v>651941.34000000008</v>
      </c>
      <c r="C84" s="79">
        <v>127073.73999999987</v>
      </c>
      <c r="D84" s="79">
        <v>383764.97</v>
      </c>
      <c r="E84" s="19">
        <f>Jan!D84</f>
        <v>394488.67</v>
      </c>
      <c r="F84" s="19">
        <f t="shared" si="12"/>
        <v>789738.78</v>
      </c>
      <c r="G84" s="81">
        <v>697152.4</v>
      </c>
      <c r="H84" s="19">
        <f t="shared" si="13"/>
        <v>92586.38</v>
      </c>
      <c r="I84" s="21">
        <f t="shared" si="14"/>
        <v>0.13280651404197985</v>
      </c>
      <c r="J84" s="1"/>
      <c r="K84" s="19">
        <f t="shared" si="15"/>
        <v>779015.08</v>
      </c>
      <c r="L84" s="81">
        <v>683964.15</v>
      </c>
      <c r="M84" s="19">
        <f t="shared" si="16"/>
        <v>95050.929999999935</v>
      </c>
      <c r="N84" s="21">
        <f t="shared" si="17"/>
        <v>0.13897063172097535</v>
      </c>
      <c r="O84" s="1"/>
      <c r="P84" s="1"/>
      <c r="Q84" s="55"/>
      <c r="R84" s="55"/>
      <c r="S84" s="55"/>
      <c r="T84" s="19"/>
      <c r="U84" s="19"/>
      <c r="V84" s="19"/>
      <c r="W84" s="19"/>
      <c r="X84" s="21"/>
      <c r="Y84" s="1"/>
      <c r="Z84" s="19"/>
      <c r="AA84" s="19"/>
      <c r="AB84" s="19"/>
      <c r="AC84" s="21"/>
      <c r="AD84" s="1"/>
      <c r="AE84" s="1"/>
      <c r="AF84" s="56"/>
      <c r="AG84" s="56"/>
      <c r="AH84" s="55"/>
      <c r="AI84" s="19"/>
      <c r="AJ84" s="19"/>
      <c r="AK84" s="19"/>
      <c r="AL84" s="19"/>
      <c r="AM84" s="21"/>
      <c r="AN84" s="1"/>
      <c r="AO84" s="19"/>
      <c r="AP84" s="19"/>
      <c r="AQ84" s="19"/>
      <c r="AR84" s="2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 t="s">
        <v>71</v>
      </c>
      <c r="B85" s="79">
        <v>1817586.25</v>
      </c>
      <c r="C85" s="79">
        <v>358346.18000000017</v>
      </c>
      <c r="D85" s="79">
        <v>1130757.3500000001</v>
      </c>
      <c r="E85" s="19">
        <f>Jan!D85</f>
        <v>1161587.8600000001</v>
      </c>
      <c r="F85" s="19">
        <f t="shared" si="12"/>
        <v>2206762.9400000004</v>
      </c>
      <c r="G85" s="81">
        <v>2077564.8299999996</v>
      </c>
      <c r="H85" s="19">
        <f t="shared" si="13"/>
        <v>129198.1100000008</v>
      </c>
      <c r="I85" s="21">
        <f t="shared" si="14"/>
        <v>6.2187282020942147E-2</v>
      </c>
      <c r="J85" s="1"/>
      <c r="K85" s="19">
        <f t="shared" si="15"/>
        <v>2175932.4300000002</v>
      </c>
      <c r="L85" s="81">
        <v>2039193.9099999997</v>
      </c>
      <c r="M85" s="19">
        <f t="shared" si="16"/>
        <v>136738.52000000048</v>
      </c>
      <c r="N85" s="21">
        <f t="shared" si="17"/>
        <v>6.7055182603993124E-2</v>
      </c>
      <c r="O85" s="1"/>
      <c r="P85" s="1"/>
      <c r="Q85" s="55"/>
      <c r="R85" s="55"/>
      <c r="S85" s="55"/>
      <c r="T85" s="19"/>
      <c r="U85" s="19"/>
      <c r="V85" s="19"/>
      <c r="W85" s="19"/>
      <c r="X85" s="21"/>
      <c r="Y85" s="1"/>
      <c r="Z85" s="19"/>
      <c r="AA85" s="19"/>
      <c r="AB85" s="19"/>
      <c r="AC85" s="21"/>
      <c r="AD85" s="1"/>
      <c r="AE85" s="1"/>
      <c r="AF85" s="56"/>
      <c r="AG85" s="56"/>
      <c r="AH85" s="55"/>
      <c r="AI85" s="19"/>
      <c r="AJ85" s="19"/>
      <c r="AK85" s="19"/>
      <c r="AL85" s="19"/>
      <c r="AM85" s="21"/>
      <c r="AN85" s="1"/>
      <c r="AO85" s="19"/>
      <c r="AP85" s="19"/>
      <c r="AQ85" s="19"/>
      <c r="AR85" s="2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 t="s">
        <v>72</v>
      </c>
      <c r="B86" s="79">
        <v>1500795.7400000002</v>
      </c>
      <c r="C86" s="79">
        <v>291605.0399999998</v>
      </c>
      <c r="D86" s="79">
        <v>906218.7</v>
      </c>
      <c r="E86" s="19">
        <f>Jan!D86</f>
        <v>926723.71</v>
      </c>
      <c r="F86" s="19">
        <f t="shared" si="12"/>
        <v>1812905.79</v>
      </c>
      <c r="G86" s="81">
        <v>1781694.29</v>
      </c>
      <c r="H86" s="19">
        <f t="shared" si="13"/>
        <v>31211.5</v>
      </c>
      <c r="I86" s="21">
        <f t="shared" si="14"/>
        <v>1.7517876200860538E-2</v>
      </c>
      <c r="J86" s="1"/>
      <c r="K86" s="19">
        <f t="shared" si="15"/>
        <v>1792400.78</v>
      </c>
      <c r="L86" s="81">
        <v>1752226.6600000001</v>
      </c>
      <c r="M86" s="19">
        <f t="shared" si="16"/>
        <v>40174.119999999879</v>
      </c>
      <c r="N86" s="21">
        <f t="shared" si="17"/>
        <v>2.2927467614263897E-2</v>
      </c>
      <c r="O86" s="1"/>
      <c r="P86" s="1"/>
      <c r="Q86" s="55"/>
      <c r="R86" s="55"/>
      <c r="S86" s="55"/>
      <c r="T86" s="19"/>
      <c r="U86" s="19"/>
      <c r="V86" s="19"/>
      <c r="W86" s="19"/>
      <c r="X86" s="21"/>
      <c r="Y86" s="1"/>
      <c r="Z86" s="19"/>
      <c r="AA86" s="19"/>
      <c r="AB86" s="19"/>
      <c r="AC86" s="21"/>
      <c r="AD86" s="1"/>
      <c r="AE86" s="1"/>
      <c r="AF86" s="56"/>
      <c r="AG86" s="56"/>
      <c r="AH86" s="55"/>
      <c r="AI86" s="19"/>
      <c r="AJ86" s="19"/>
      <c r="AK86" s="19"/>
      <c r="AL86" s="19"/>
      <c r="AM86" s="21"/>
      <c r="AN86" s="1"/>
      <c r="AO86" s="19"/>
      <c r="AP86" s="19"/>
      <c r="AQ86" s="19"/>
      <c r="AR86" s="2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 t="s">
        <v>73</v>
      </c>
      <c r="B87" s="79">
        <v>30370516.049999997</v>
      </c>
      <c r="C87" s="79">
        <v>6130684.9800000042</v>
      </c>
      <c r="D87" s="79">
        <v>18504009.329999998</v>
      </c>
      <c r="E87" s="19">
        <f>Jan!D87</f>
        <v>19265974.390000001</v>
      </c>
      <c r="F87" s="19">
        <f t="shared" si="12"/>
        <v>37263166.090000004</v>
      </c>
      <c r="G87" s="81">
        <v>35024122.679999992</v>
      </c>
      <c r="H87" s="19">
        <f t="shared" si="13"/>
        <v>2239043.4100000113</v>
      </c>
      <c r="I87" s="21">
        <f t="shared" si="14"/>
        <v>6.3928608018455346E-2</v>
      </c>
      <c r="J87" s="1"/>
      <c r="K87" s="19">
        <f t="shared" si="15"/>
        <v>36501201.030000001</v>
      </c>
      <c r="L87" s="81">
        <v>34505709.879999995</v>
      </c>
      <c r="M87" s="19">
        <f t="shared" si="16"/>
        <v>1995491.150000006</v>
      </c>
      <c r="N87" s="21">
        <f t="shared" si="17"/>
        <v>5.7830751981040152E-2</v>
      </c>
      <c r="O87" s="1"/>
      <c r="P87" s="1"/>
      <c r="Q87" s="55"/>
      <c r="R87" s="55"/>
      <c r="S87" s="55"/>
      <c r="T87" s="19"/>
      <c r="U87" s="19"/>
      <c r="V87" s="19"/>
      <c r="W87" s="19"/>
      <c r="X87" s="21"/>
      <c r="Y87" s="1"/>
      <c r="Z87" s="19"/>
      <c r="AA87" s="19"/>
      <c r="AB87" s="19"/>
      <c r="AC87" s="21"/>
      <c r="AD87" s="1"/>
      <c r="AE87" s="1"/>
      <c r="AF87" s="56"/>
      <c r="AG87" s="56"/>
      <c r="AH87" s="55"/>
      <c r="AI87" s="19"/>
      <c r="AJ87" s="19"/>
      <c r="AK87" s="19"/>
      <c r="AL87" s="19"/>
      <c r="AM87" s="21"/>
      <c r="AN87" s="1"/>
      <c r="AO87" s="19"/>
      <c r="AP87" s="19"/>
      <c r="AQ87" s="19"/>
      <c r="AR87" s="2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 t="s">
        <v>74</v>
      </c>
      <c r="B88" s="79">
        <v>1762311.6600000001</v>
      </c>
      <c r="C88" s="79">
        <v>343953.60999999987</v>
      </c>
      <c r="D88" s="79">
        <v>1085575.78</v>
      </c>
      <c r="E88" s="19">
        <f>Jan!D88</f>
        <v>1181822.1599999999</v>
      </c>
      <c r="F88" s="19">
        <f t="shared" si="12"/>
        <v>2202511.65</v>
      </c>
      <c r="G88" s="81">
        <v>2047271.87</v>
      </c>
      <c r="H88" s="19">
        <f t="shared" si="13"/>
        <v>155239.7799999998</v>
      </c>
      <c r="I88" s="21">
        <f t="shared" si="14"/>
        <v>7.5827632995318694E-2</v>
      </c>
      <c r="J88" s="1"/>
      <c r="K88" s="19">
        <f t="shared" si="15"/>
        <v>2106265.27</v>
      </c>
      <c r="L88" s="81">
        <v>2008889.4100000001</v>
      </c>
      <c r="M88" s="19">
        <f t="shared" si="16"/>
        <v>97375.85999999987</v>
      </c>
      <c r="N88" s="21">
        <f t="shared" si="17"/>
        <v>4.8472484107524805E-2</v>
      </c>
      <c r="O88" s="1"/>
      <c r="P88" s="1"/>
      <c r="Q88" s="55"/>
      <c r="R88" s="55"/>
      <c r="S88" s="55"/>
      <c r="T88" s="19"/>
      <c r="U88" s="19"/>
      <c r="V88" s="19"/>
      <c r="W88" s="19"/>
      <c r="X88" s="21"/>
      <c r="Y88" s="1"/>
      <c r="Z88" s="19"/>
      <c r="AA88" s="19"/>
      <c r="AB88" s="19"/>
      <c r="AC88" s="21"/>
      <c r="AD88" s="1"/>
      <c r="AE88" s="1"/>
      <c r="AF88" s="56"/>
      <c r="AG88" s="56"/>
      <c r="AH88" s="55"/>
      <c r="AI88" s="19"/>
      <c r="AJ88" s="19"/>
      <c r="AK88" s="19"/>
      <c r="AL88" s="19"/>
      <c r="AM88" s="21"/>
      <c r="AN88" s="1"/>
      <c r="AO88" s="19"/>
      <c r="AP88" s="19"/>
      <c r="AQ88" s="19"/>
      <c r="AR88" s="2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 t="s">
        <v>75</v>
      </c>
      <c r="B89" s="79">
        <v>75308215.890000001</v>
      </c>
      <c r="C89" s="79">
        <v>15112197.290000007</v>
      </c>
      <c r="D89" s="79">
        <v>45073743.829999998</v>
      </c>
      <c r="E89" s="19">
        <f>Jan!D89</f>
        <v>46775658.409999996</v>
      </c>
      <c r="F89" s="19">
        <f t="shared" si="12"/>
        <v>92122327.760000005</v>
      </c>
      <c r="G89" s="81">
        <v>86207013.860000014</v>
      </c>
      <c r="H89" s="19">
        <f t="shared" si="13"/>
        <v>5915313.8999999911</v>
      </c>
      <c r="I89" s="21">
        <f t="shared" si="14"/>
        <v>6.8617547866887563E-2</v>
      </c>
      <c r="J89" s="1"/>
      <c r="K89" s="19">
        <f t="shared" si="15"/>
        <v>90420413.180000007</v>
      </c>
      <c r="L89" s="81">
        <v>84682134.760000005</v>
      </c>
      <c r="M89" s="19">
        <f t="shared" si="16"/>
        <v>5738278.4200000018</v>
      </c>
      <c r="N89" s="21">
        <f t="shared" si="17"/>
        <v>6.7762562153906636E-2</v>
      </c>
      <c r="O89" s="1"/>
      <c r="P89" s="1"/>
      <c r="Q89" s="55"/>
      <c r="R89" s="55"/>
      <c r="S89" s="55"/>
      <c r="T89" s="19"/>
      <c r="U89" s="19"/>
      <c r="V89" s="19"/>
      <c r="W89" s="19"/>
      <c r="X89" s="21"/>
      <c r="Y89" s="1"/>
      <c r="Z89" s="19"/>
      <c r="AA89" s="19"/>
      <c r="AB89" s="19"/>
      <c r="AC89" s="21"/>
      <c r="AD89" s="1"/>
      <c r="AE89" s="1"/>
      <c r="AF89" s="56"/>
      <c r="AG89" s="56"/>
      <c r="AH89" s="55"/>
      <c r="AI89" s="19"/>
      <c r="AJ89" s="19"/>
      <c r="AK89" s="19"/>
      <c r="AL89" s="19"/>
      <c r="AM89" s="21"/>
      <c r="AN89" s="1"/>
      <c r="AO89" s="19"/>
      <c r="AP89" s="19"/>
      <c r="AQ89" s="19"/>
      <c r="AR89" s="2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 t="s">
        <v>76</v>
      </c>
      <c r="B90" s="79">
        <v>7211838.0599999996</v>
      </c>
      <c r="C90" s="79">
        <v>1375649.8500000006</v>
      </c>
      <c r="D90" s="79">
        <v>4388897.79</v>
      </c>
      <c r="E90" s="19">
        <f>Jan!D90</f>
        <v>4549952.34</v>
      </c>
      <c r="F90" s="19">
        <f t="shared" si="12"/>
        <v>8748542.4600000009</v>
      </c>
      <c r="G90" s="81">
        <v>8293930.0499999989</v>
      </c>
      <c r="H90" s="19">
        <f t="shared" si="13"/>
        <v>454612.41000000201</v>
      </c>
      <c r="I90" s="21">
        <f t="shared" si="14"/>
        <v>5.4812665076672706E-2</v>
      </c>
      <c r="J90" s="1"/>
      <c r="K90" s="19">
        <f t="shared" si="15"/>
        <v>8587487.9100000001</v>
      </c>
      <c r="L90" s="81">
        <v>8159736.879999999</v>
      </c>
      <c r="M90" s="19">
        <f t="shared" si="16"/>
        <v>427751.03000000119</v>
      </c>
      <c r="N90" s="21">
        <f t="shared" si="17"/>
        <v>5.2422159720424855E-2</v>
      </c>
      <c r="O90" s="1"/>
      <c r="P90" s="1"/>
      <c r="Q90" s="55"/>
      <c r="R90" s="55"/>
      <c r="S90" s="55"/>
      <c r="T90" s="19"/>
      <c r="U90" s="19"/>
      <c r="V90" s="19"/>
      <c r="W90" s="19"/>
      <c r="X90" s="21"/>
      <c r="Y90" s="1"/>
      <c r="Z90" s="19"/>
      <c r="AA90" s="19"/>
      <c r="AB90" s="19"/>
      <c r="AC90" s="21"/>
      <c r="AD90" s="1"/>
      <c r="AE90" s="1"/>
      <c r="AF90" s="56"/>
      <c r="AG90" s="56"/>
      <c r="AH90" s="55"/>
      <c r="AI90" s="19"/>
      <c r="AJ90" s="19"/>
      <c r="AK90" s="19"/>
      <c r="AL90" s="19"/>
      <c r="AM90" s="21"/>
      <c r="AN90" s="1"/>
      <c r="AO90" s="19"/>
      <c r="AP90" s="19"/>
      <c r="AQ90" s="19"/>
      <c r="AR90" s="2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 t="s">
        <v>32</v>
      </c>
      <c r="B91" s="79">
        <v>8306527.6199999992</v>
      </c>
      <c r="C91" s="79">
        <v>1636165.6400000006</v>
      </c>
      <c r="D91" s="79">
        <v>5013882.33</v>
      </c>
      <c r="E91" s="19">
        <f>Jan!D91</f>
        <v>5220077.3899999997</v>
      </c>
      <c r="F91" s="19">
        <f t="shared" si="12"/>
        <v>10148888.32</v>
      </c>
      <c r="G91" s="81">
        <v>9588238.5900000017</v>
      </c>
      <c r="H91" s="19">
        <f t="shared" si="13"/>
        <v>560649.72999999858</v>
      </c>
      <c r="I91" s="21">
        <f t="shared" si="14"/>
        <v>5.8472651127468245E-2</v>
      </c>
      <c r="J91" s="1"/>
      <c r="K91" s="19">
        <f t="shared" si="15"/>
        <v>9942693.2599999998</v>
      </c>
      <c r="L91" s="81">
        <v>9416272.5200000014</v>
      </c>
      <c r="M91" s="19">
        <f t="shared" si="16"/>
        <v>526420.73999999836</v>
      </c>
      <c r="N91" s="21">
        <f t="shared" si="17"/>
        <v>5.5905427427030085E-2</v>
      </c>
      <c r="O91" s="1"/>
      <c r="P91" s="1"/>
      <c r="Q91" s="55"/>
      <c r="R91" s="55"/>
      <c r="S91" s="55"/>
      <c r="T91" s="19"/>
      <c r="U91" s="19"/>
      <c r="V91" s="19"/>
      <c r="W91" s="19"/>
      <c r="X91" s="21"/>
      <c r="Y91" s="1"/>
      <c r="Z91" s="19"/>
      <c r="AA91" s="19"/>
      <c r="AB91" s="19"/>
      <c r="AC91" s="21"/>
      <c r="AD91" s="1"/>
      <c r="AE91" s="1"/>
      <c r="AF91" s="56"/>
      <c r="AG91" s="56"/>
      <c r="AH91" s="55"/>
      <c r="AI91" s="19"/>
      <c r="AJ91" s="19"/>
      <c r="AK91" s="19"/>
      <c r="AL91" s="19"/>
      <c r="AM91" s="21"/>
      <c r="AN91" s="1"/>
      <c r="AO91" s="19"/>
      <c r="AP91" s="19"/>
      <c r="AQ91" s="19"/>
      <c r="AR91" s="2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 t="s">
        <v>77</v>
      </c>
      <c r="B92" s="79">
        <v>21845752.34</v>
      </c>
      <c r="C92" s="79">
        <v>4342456.1500000022</v>
      </c>
      <c r="D92" s="79">
        <v>13139116.08</v>
      </c>
      <c r="E92" s="19">
        <f>Jan!D92</f>
        <v>13751800.83</v>
      </c>
      <c r="F92" s="19">
        <f t="shared" si="12"/>
        <v>26800893.240000002</v>
      </c>
      <c r="G92" s="81">
        <v>24781346.119999997</v>
      </c>
      <c r="H92" s="19">
        <f t="shared" si="13"/>
        <v>2019547.1200000048</v>
      </c>
      <c r="I92" s="21">
        <f t="shared" si="14"/>
        <v>8.1494649653842233E-2</v>
      </c>
      <c r="J92" s="1"/>
      <c r="K92" s="19">
        <f t="shared" si="15"/>
        <v>26188208.490000002</v>
      </c>
      <c r="L92" s="81">
        <v>24402501.359999999</v>
      </c>
      <c r="M92" s="19">
        <f t="shared" si="16"/>
        <v>1785707.1300000027</v>
      </c>
      <c r="N92" s="21">
        <f t="shared" si="17"/>
        <v>7.3177216698247616E-2</v>
      </c>
      <c r="O92" s="1"/>
      <c r="P92" s="1"/>
      <c r="Q92" s="55"/>
      <c r="R92" s="55"/>
      <c r="S92" s="55"/>
      <c r="T92" s="19"/>
      <c r="U92" s="19"/>
      <c r="V92" s="19"/>
      <c r="W92" s="19"/>
      <c r="X92" s="21"/>
      <c r="Y92" s="1"/>
      <c r="Z92" s="19"/>
      <c r="AA92" s="19"/>
      <c r="AB92" s="19"/>
      <c r="AC92" s="21"/>
      <c r="AD92" s="1"/>
      <c r="AE92" s="1"/>
      <c r="AF92" s="56"/>
      <c r="AG92" s="56"/>
      <c r="AH92" s="55"/>
      <c r="AI92" s="19"/>
      <c r="AJ92" s="19"/>
      <c r="AK92" s="19"/>
      <c r="AL92" s="19"/>
      <c r="AM92" s="21"/>
      <c r="AN92" s="1"/>
      <c r="AO92" s="19"/>
      <c r="AP92" s="19"/>
      <c r="AQ92" s="19"/>
      <c r="AR92" s="2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 t="s">
        <v>78</v>
      </c>
      <c r="B93" s="79">
        <v>5251057.0999999996</v>
      </c>
      <c r="C93" s="79">
        <v>979148.94999999925</v>
      </c>
      <c r="D93" s="79">
        <v>3126472.47</v>
      </c>
      <c r="E93" s="19">
        <f>Jan!D93</f>
        <v>3246910.17</v>
      </c>
      <c r="F93" s="19">
        <f t="shared" si="12"/>
        <v>6350643.7499999981</v>
      </c>
      <c r="G93" s="81">
        <v>5830479.1300000008</v>
      </c>
      <c r="H93" s="19">
        <f t="shared" si="13"/>
        <v>520164.61999999732</v>
      </c>
      <c r="I93" s="21">
        <f t="shared" si="14"/>
        <v>8.9214729767842726E-2</v>
      </c>
      <c r="J93" s="1"/>
      <c r="K93" s="19">
        <f t="shared" si="15"/>
        <v>6230206.0499999989</v>
      </c>
      <c r="L93" s="81">
        <v>5724609.54</v>
      </c>
      <c r="M93" s="19">
        <f t="shared" si="16"/>
        <v>505596.50999999885</v>
      </c>
      <c r="N93" s="21">
        <f t="shared" si="17"/>
        <v>8.8319824516799983E-2</v>
      </c>
      <c r="O93" s="1"/>
      <c r="P93" s="1"/>
      <c r="Q93" s="55"/>
      <c r="R93" s="55"/>
      <c r="S93" s="55"/>
      <c r="T93" s="19"/>
      <c r="U93" s="19"/>
      <c r="V93" s="19"/>
      <c r="W93" s="19"/>
      <c r="X93" s="21"/>
      <c r="Y93" s="1"/>
      <c r="Z93" s="19"/>
      <c r="AA93" s="19"/>
      <c r="AB93" s="19"/>
      <c r="AC93" s="21"/>
      <c r="AD93" s="1"/>
      <c r="AE93" s="1"/>
      <c r="AF93" s="56"/>
      <c r="AG93" s="56"/>
      <c r="AH93" s="55"/>
      <c r="AI93" s="19"/>
      <c r="AJ93" s="19"/>
      <c r="AK93" s="19"/>
      <c r="AL93" s="19"/>
      <c r="AM93" s="21"/>
      <c r="AN93" s="1"/>
      <c r="AO93" s="19"/>
      <c r="AP93" s="19"/>
      <c r="AQ93" s="19"/>
      <c r="AR93" s="2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 t="s">
        <v>79</v>
      </c>
      <c r="B94" s="79">
        <v>17752156.120000001</v>
      </c>
      <c r="C94" s="79">
        <v>3500452.7300000004</v>
      </c>
      <c r="D94" s="79">
        <v>10299337.470000001</v>
      </c>
      <c r="E94" s="19">
        <f>Jan!D94</f>
        <v>10708763.27</v>
      </c>
      <c r="F94" s="19">
        <f t="shared" ref="F94:F118" si="18">B94+C94-D94+E94</f>
        <v>21662034.649999999</v>
      </c>
      <c r="G94" s="81">
        <v>20799013.379999999</v>
      </c>
      <c r="H94" s="19">
        <f t="shared" ref="H94:H118" si="19">F94-G94</f>
        <v>863021.26999999955</v>
      </c>
      <c r="I94" s="21">
        <f t="shared" ref="I94:I118" si="20">IF(ISERR(+F94/G94-1)," ",+F94/G94-1)</f>
        <v>4.149337539394371E-2</v>
      </c>
      <c r="J94" s="1"/>
      <c r="K94" s="19">
        <f t="shared" ref="K94:K118" si="21">B94+C94</f>
        <v>21252608.850000001</v>
      </c>
      <c r="L94" s="81">
        <v>20441306.43</v>
      </c>
      <c r="M94" s="19">
        <f t="shared" ref="M94:M118" si="22">K94-L94</f>
        <v>811302.42000000179</v>
      </c>
      <c r="N94" s="21">
        <f t="shared" ref="N94:N118" si="23">IF(ISERR(+K94/L94-1)," ",+K94/L94-1)</f>
        <v>3.9689362457250743E-2</v>
      </c>
      <c r="O94" s="1"/>
      <c r="P94" s="1"/>
      <c r="Q94" s="55"/>
      <c r="R94" s="55"/>
      <c r="S94" s="55"/>
      <c r="T94" s="19"/>
      <c r="U94" s="19"/>
      <c r="V94" s="19"/>
      <c r="W94" s="19"/>
      <c r="X94" s="21"/>
      <c r="Y94" s="1"/>
      <c r="Z94" s="19"/>
      <c r="AA94" s="19"/>
      <c r="AB94" s="19"/>
      <c r="AC94" s="21"/>
      <c r="AD94" s="1"/>
      <c r="AE94" s="1"/>
      <c r="AF94" s="56"/>
      <c r="AG94" s="56"/>
      <c r="AH94" s="55"/>
      <c r="AI94" s="19"/>
      <c r="AJ94" s="19"/>
      <c r="AK94" s="19"/>
      <c r="AL94" s="19"/>
      <c r="AM94" s="21"/>
      <c r="AN94" s="1"/>
      <c r="AO94" s="19"/>
      <c r="AP94" s="19"/>
      <c r="AQ94" s="19"/>
      <c r="AR94" s="2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 t="s">
        <v>80</v>
      </c>
      <c r="B95" s="79">
        <v>978542.67999999993</v>
      </c>
      <c r="C95" s="79">
        <v>183209.82999999984</v>
      </c>
      <c r="D95" s="79">
        <v>596285.76</v>
      </c>
      <c r="E95" s="19">
        <f>Jan!D95</f>
        <v>610146.37</v>
      </c>
      <c r="F95" s="19">
        <f t="shared" si="18"/>
        <v>1175613.1199999996</v>
      </c>
      <c r="G95" s="81">
        <v>1139777.0299999998</v>
      </c>
      <c r="H95" s="19">
        <f t="shared" si="19"/>
        <v>35836.089999999851</v>
      </c>
      <c r="I95" s="21">
        <f t="shared" si="20"/>
        <v>3.1441316201994196E-2</v>
      </c>
      <c r="J95" s="1"/>
      <c r="K95" s="19">
        <f t="shared" si="21"/>
        <v>1161752.5099999998</v>
      </c>
      <c r="L95" s="81">
        <v>1118806.74</v>
      </c>
      <c r="M95" s="19">
        <f t="shared" si="22"/>
        <v>42945.769999999786</v>
      </c>
      <c r="N95" s="21">
        <f t="shared" si="23"/>
        <v>3.8385333645737374E-2</v>
      </c>
      <c r="O95" s="1"/>
      <c r="P95" s="1"/>
      <c r="Q95" s="55"/>
      <c r="R95" s="55"/>
      <c r="S95" s="55"/>
      <c r="T95" s="19"/>
      <c r="U95" s="19"/>
      <c r="V95" s="19"/>
      <c r="W95" s="19"/>
      <c r="X95" s="21"/>
      <c r="Y95" s="1"/>
      <c r="Z95" s="19"/>
      <c r="AA95" s="19"/>
      <c r="AB95" s="19"/>
      <c r="AC95" s="21"/>
      <c r="AD95" s="1"/>
      <c r="AE95" s="1"/>
      <c r="AF95" s="56"/>
      <c r="AG95" s="56"/>
      <c r="AH95" s="55"/>
      <c r="AI95" s="19"/>
      <c r="AJ95" s="19"/>
      <c r="AK95" s="19"/>
      <c r="AL95" s="19"/>
      <c r="AM95" s="21"/>
      <c r="AN95" s="1"/>
      <c r="AO95" s="19"/>
      <c r="AP95" s="19"/>
      <c r="AQ95" s="19"/>
      <c r="AR95" s="2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 t="s">
        <v>34</v>
      </c>
      <c r="B96" s="79">
        <v>2440469.9299999997</v>
      </c>
      <c r="C96" s="79">
        <v>462500.63000000035</v>
      </c>
      <c r="D96" s="79">
        <v>1469364.65</v>
      </c>
      <c r="E96" s="19">
        <f>Jan!D96</f>
        <v>1505891.93</v>
      </c>
      <c r="F96" s="19">
        <f t="shared" si="18"/>
        <v>2939497.84</v>
      </c>
      <c r="G96" s="81">
        <v>2896874.7600000002</v>
      </c>
      <c r="H96" s="19">
        <f t="shared" si="19"/>
        <v>42623.079999999609</v>
      </c>
      <c r="I96" s="21">
        <f t="shared" si="20"/>
        <v>1.4713470043143939E-2</v>
      </c>
      <c r="J96" s="1"/>
      <c r="K96" s="19">
        <f t="shared" si="21"/>
        <v>2902970.56</v>
      </c>
      <c r="L96" s="81">
        <v>2844448.37</v>
      </c>
      <c r="M96" s="19">
        <f t="shared" si="22"/>
        <v>58522.189999999944</v>
      </c>
      <c r="N96" s="21">
        <f t="shared" si="23"/>
        <v>2.0574179027900596E-2</v>
      </c>
      <c r="O96" s="1"/>
      <c r="P96" s="1"/>
      <c r="Q96" s="55"/>
      <c r="R96" s="55"/>
      <c r="S96" s="55"/>
      <c r="T96" s="19"/>
      <c r="U96" s="19"/>
      <c r="V96" s="19"/>
      <c r="W96" s="19"/>
      <c r="X96" s="21"/>
      <c r="Y96" s="1"/>
      <c r="Z96" s="19"/>
      <c r="AA96" s="19"/>
      <c r="AB96" s="19"/>
      <c r="AC96" s="21"/>
      <c r="AD96" s="1"/>
      <c r="AE96" s="1"/>
      <c r="AF96" s="56"/>
      <c r="AG96" s="56"/>
      <c r="AH96" s="55"/>
      <c r="AI96" s="19"/>
      <c r="AJ96" s="19"/>
      <c r="AK96" s="19"/>
      <c r="AL96" s="19"/>
      <c r="AM96" s="21"/>
      <c r="AN96" s="1"/>
      <c r="AO96" s="19"/>
      <c r="AP96" s="19"/>
      <c r="AQ96" s="19"/>
      <c r="AR96" s="2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 t="s">
        <v>81</v>
      </c>
      <c r="B97" s="79">
        <v>1995022.51</v>
      </c>
      <c r="C97" s="79">
        <v>371006.71999999997</v>
      </c>
      <c r="D97" s="79">
        <v>1202849.3799999999</v>
      </c>
      <c r="E97" s="19">
        <f>Jan!D97</f>
        <v>1231960.73</v>
      </c>
      <c r="F97" s="19">
        <f t="shared" si="18"/>
        <v>2395140.58</v>
      </c>
      <c r="G97" s="81">
        <v>2287887.0300000003</v>
      </c>
      <c r="H97" s="19">
        <f t="shared" si="19"/>
        <v>107253.54999999981</v>
      </c>
      <c r="I97" s="21">
        <f t="shared" si="20"/>
        <v>4.6878866217445969E-2</v>
      </c>
      <c r="J97" s="1"/>
      <c r="K97" s="19">
        <f t="shared" si="21"/>
        <v>2366029.23</v>
      </c>
      <c r="L97" s="81">
        <v>2246007</v>
      </c>
      <c r="M97" s="19">
        <f t="shared" si="22"/>
        <v>120022.22999999998</v>
      </c>
      <c r="N97" s="21">
        <f t="shared" si="23"/>
        <v>5.3438048055949983E-2</v>
      </c>
      <c r="O97" s="1"/>
      <c r="P97" s="1"/>
      <c r="Q97" s="55"/>
      <c r="R97" s="55"/>
      <c r="S97" s="55"/>
      <c r="T97" s="19"/>
      <c r="U97" s="19"/>
      <c r="V97" s="19"/>
      <c r="W97" s="19"/>
      <c r="X97" s="21"/>
      <c r="Y97" s="1"/>
      <c r="Z97" s="19"/>
      <c r="AA97" s="19"/>
      <c r="AB97" s="19"/>
      <c r="AC97" s="21"/>
      <c r="AD97" s="1"/>
      <c r="AE97" s="1"/>
      <c r="AF97" s="56"/>
      <c r="AG97" s="56"/>
      <c r="AH97" s="55"/>
      <c r="AI97" s="19"/>
      <c r="AJ97" s="19"/>
      <c r="AK97" s="19"/>
      <c r="AL97" s="19"/>
      <c r="AM97" s="21"/>
      <c r="AN97" s="1"/>
      <c r="AO97" s="19"/>
      <c r="AP97" s="19"/>
      <c r="AQ97" s="19"/>
      <c r="AR97" s="2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 t="s">
        <v>82</v>
      </c>
      <c r="B98" s="79">
        <v>3866212.95</v>
      </c>
      <c r="C98" s="79">
        <v>707681.42000000086</v>
      </c>
      <c r="D98" s="79">
        <v>2172868.91</v>
      </c>
      <c r="E98" s="19">
        <f>Jan!D98</f>
        <v>2228140.08</v>
      </c>
      <c r="F98" s="19">
        <f t="shared" si="18"/>
        <v>4629165.540000001</v>
      </c>
      <c r="G98" s="81">
        <v>4301544.5299999993</v>
      </c>
      <c r="H98" s="19">
        <f t="shared" si="19"/>
        <v>327621.01000000164</v>
      </c>
      <c r="I98" s="21">
        <f t="shared" si="20"/>
        <v>7.6163575133325834E-2</v>
      </c>
      <c r="J98" s="1"/>
      <c r="K98" s="19">
        <f t="shared" si="21"/>
        <v>4573894.370000001</v>
      </c>
      <c r="L98" s="81">
        <v>4228840.6099999994</v>
      </c>
      <c r="M98" s="19">
        <f t="shared" si="22"/>
        <v>345053.76000000164</v>
      </c>
      <c r="N98" s="21">
        <f t="shared" si="23"/>
        <v>8.1595357172849825E-2</v>
      </c>
      <c r="O98" s="1"/>
      <c r="P98" s="1"/>
      <c r="Q98" s="55"/>
      <c r="R98" s="55"/>
      <c r="S98" s="55"/>
      <c r="T98" s="19"/>
      <c r="U98" s="19"/>
      <c r="V98" s="19"/>
      <c r="W98" s="19"/>
      <c r="X98" s="21"/>
      <c r="Y98" s="1"/>
      <c r="Z98" s="19"/>
      <c r="AA98" s="19"/>
      <c r="AB98" s="19"/>
      <c r="AC98" s="21"/>
      <c r="AD98" s="1"/>
      <c r="AE98" s="1"/>
      <c r="AF98" s="56"/>
      <c r="AG98" s="56"/>
      <c r="AH98" s="55"/>
      <c r="AI98" s="19"/>
      <c r="AJ98" s="19"/>
      <c r="AK98" s="19"/>
      <c r="AL98" s="19"/>
      <c r="AM98" s="21"/>
      <c r="AN98" s="1"/>
      <c r="AO98" s="19"/>
      <c r="AP98" s="19"/>
      <c r="AQ98" s="19"/>
      <c r="AR98" s="2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 t="s">
        <v>83</v>
      </c>
      <c r="B99" s="79">
        <v>5327089.38</v>
      </c>
      <c r="C99" s="79">
        <v>1050303.3399999989</v>
      </c>
      <c r="D99" s="79">
        <v>3222406.6</v>
      </c>
      <c r="E99" s="19">
        <f>Jan!D99</f>
        <v>3390068.16</v>
      </c>
      <c r="F99" s="19">
        <f t="shared" si="18"/>
        <v>6545054.2799999993</v>
      </c>
      <c r="G99" s="81">
        <v>6082461.2699999996</v>
      </c>
      <c r="H99" s="19">
        <f t="shared" si="19"/>
        <v>462593.00999999978</v>
      </c>
      <c r="I99" s="21">
        <f t="shared" si="20"/>
        <v>7.6053589076120698E-2</v>
      </c>
      <c r="J99" s="1"/>
      <c r="K99" s="19">
        <f t="shared" si="21"/>
        <v>6377392.7199999988</v>
      </c>
      <c r="L99" s="81">
        <v>5973688.8599999994</v>
      </c>
      <c r="M99" s="19">
        <f t="shared" si="22"/>
        <v>403703.8599999994</v>
      </c>
      <c r="N99" s="21">
        <f t="shared" si="23"/>
        <v>6.758032925069335E-2</v>
      </c>
      <c r="O99" s="1"/>
      <c r="P99" s="1"/>
      <c r="Q99" s="55"/>
      <c r="R99" s="55"/>
      <c r="S99" s="55"/>
      <c r="T99" s="19"/>
      <c r="U99" s="19"/>
      <c r="V99" s="19"/>
      <c r="W99" s="19"/>
      <c r="X99" s="21"/>
      <c r="Y99" s="1"/>
      <c r="Z99" s="19"/>
      <c r="AA99" s="19"/>
      <c r="AB99" s="19"/>
      <c r="AC99" s="21"/>
      <c r="AD99" s="1"/>
      <c r="AE99" s="1"/>
      <c r="AF99" s="56"/>
      <c r="AG99" s="56"/>
      <c r="AH99" s="55"/>
      <c r="AI99" s="19"/>
      <c r="AJ99" s="19"/>
      <c r="AK99" s="19"/>
      <c r="AL99" s="19"/>
      <c r="AM99" s="21"/>
      <c r="AN99" s="1"/>
      <c r="AO99" s="19"/>
      <c r="AP99" s="19"/>
      <c r="AQ99" s="19"/>
      <c r="AR99" s="2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 t="s">
        <v>84</v>
      </c>
      <c r="B100" s="79">
        <v>14119050.16</v>
      </c>
      <c r="C100" s="79">
        <v>2809482.2200000025</v>
      </c>
      <c r="D100" s="79">
        <v>8079242.3399999999</v>
      </c>
      <c r="E100" s="19">
        <f>Jan!D100</f>
        <v>8379819.21</v>
      </c>
      <c r="F100" s="19">
        <f t="shared" si="18"/>
        <v>17229109.250000004</v>
      </c>
      <c r="G100" s="81">
        <v>15674564.16</v>
      </c>
      <c r="H100" s="19">
        <f t="shared" si="19"/>
        <v>1554545.0900000036</v>
      </c>
      <c r="I100" s="21">
        <f t="shared" si="20"/>
        <v>9.9176288037855276E-2</v>
      </c>
      <c r="J100" s="1"/>
      <c r="K100" s="19">
        <f t="shared" si="21"/>
        <v>16928532.380000003</v>
      </c>
      <c r="L100" s="81">
        <v>15409068.83</v>
      </c>
      <c r="M100" s="19">
        <f t="shared" si="22"/>
        <v>1519463.5500000026</v>
      </c>
      <c r="N100" s="21">
        <f t="shared" si="23"/>
        <v>9.8608395274460081E-2</v>
      </c>
      <c r="O100" s="1"/>
      <c r="P100" s="1"/>
      <c r="Q100" s="55"/>
      <c r="R100" s="55"/>
      <c r="S100" s="55"/>
      <c r="T100" s="19"/>
      <c r="U100" s="19"/>
      <c r="V100" s="19"/>
      <c r="W100" s="19"/>
      <c r="X100" s="21"/>
      <c r="Y100" s="1"/>
      <c r="Z100" s="19"/>
      <c r="AA100" s="19"/>
      <c r="AB100" s="19"/>
      <c r="AC100" s="21"/>
      <c r="AD100" s="1"/>
      <c r="AE100" s="1"/>
      <c r="AF100" s="56"/>
      <c r="AG100" s="56"/>
      <c r="AH100" s="55"/>
      <c r="AI100" s="19"/>
      <c r="AJ100" s="19"/>
      <c r="AK100" s="19"/>
      <c r="AL100" s="19"/>
      <c r="AM100" s="21"/>
      <c r="AN100" s="1"/>
      <c r="AO100" s="19"/>
      <c r="AP100" s="19"/>
      <c r="AQ100" s="19"/>
      <c r="AR100" s="2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 t="s">
        <v>85</v>
      </c>
      <c r="B101" s="79">
        <v>3493168.9</v>
      </c>
      <c r="C101" s="79">
        <v>750831.73</v>
      </c>
      <c r="D101" s="79">
        <v>2116578.0299999998</v>
      </c>
      <c r="E101" s="19">
        <f>Jan!D101</f>
        <v>2167066.89</v>
      </c>
      <c r="F101" s="19">
        <f t="shared" si="18"/>
        <v>4294489.49</v>
      </c>
      <c r="G101" s="81">
        <v>4035066.38</v>
      </c>
      <c r="H101" s="19">
        <f t="shared" si="19"/>
        <v>259423.11000000034</v>
      </c>
      <c r="I101" s="21">
        <f t="shared" si="20"/>
        <v>6.4292154222256093E-2</v>
      </c>
      <c r="J101" s="1"/>
      <c r="K101" s="19">
        <f t="shared" si="21"/>
        <v>4244000.63</v>
      </c>
      <c r="L101" s="81">
        <v>3961319.7399999998</v>
      </c>
      <c r="M101" s="19">
        <f t="shared" si="22"/>
        <v>282680.89000000013</v>
      </c>
      <c r="N101" s="21">
        <f t="shared" si="23"/>
        <v>7.1360281056232155E-2</v>
      </c>
      <c r="O101" s="1"/>
      <c r="P101" s="1"/>
      <c r="Q101" s="55"/>
      <c r="R101" s="55"/>
      <c r="S101" s="55"/>
      <c r="T101" s="19"/>
      <c r="U101" s="19"/>
      <c r="V101" s="19"/>
      <c r="W101" s="19"/>
      <c r="X101" s="21"/>
      <c r="Y101" s="1"/>
      <c r="Z101" s="19"/>
      <c r="AA101" s="19"/>
      <c r="AB101" s="19"/>
      <c r="AC101" s="21"/>
      <c r="AD101" s="1"/>
      <c r="AE101" s="1"/>
      <c r="AF101" s="56"/>
      <c r="AG101" s="56"/>
      <c r="AH101" s="55"/>
      <c r="AI101" s="19"/>
      <c r="AJ101" s="19"/>
      <c r="AK101" s="19"/>
      <c r="AL101" s="19"/>
      <c r="AM101" s="21"/>
      <c r="AN101" s="1"/>
      <c r="AO101" s="19"/>
      <c r="AP101" s="19"/>
      <c r="AQ101" s="19"/>
      <c r="AR101" s="2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 t="s">
        <v>86</v>
      </c>
      <c r="B102" s="79">
        <v>7415620.1999999993</v>
      </c>
      <c r="C102" s="79">
        <v>1415668.9400000013</v>
      </c>
      <c r="D102" s="79">
        <v>4441258.2699999996</v>
      </c>
      <c r="E102" s="19">
        <f>Jan!D102</f>
        <v>4664285.87</v>
      </c>
      <c r="F102" s="19">
        <f t="shared" si="18"/>
        <v>9054316.7400000021</v>
      </c>
      <c r="G102" s="81">
        <v>8544747.6499999985</v>
      </c>
      <c r="H102" s="19">
        <f t="shared" si="19"/>
        <v>509569.09000000358</v>
      </c>
      <c r="I102" s="21">
        <f t="shared" si="20"/>
        <v>5.963535857024449E-2</v>
      </c>
      <c r="J102" s="1"/>
      <c r="K102" s="19">
        <f t="shared" si="21"/>
        <v>8831289.1400000006</v>
      </c>
      <c r="L102" s="81">
        <v>8385381.4099999992</v>
      </c>
      <c r="M102" s="19">
        <f t="shared" si="22"/>
        <v>445907.73000000138</v>
      </c>
      <c r="N102" s="21">
        <f t="shared" si="23"/>
        <v>5.3176797595424041E-2</v>
      </c>
      <c r="O102" s="1"/>
      <c r="P102" s="1"/>
      <c r="Q102" s="55"/>
      <c r="R102" s="55"/>
      <c r="S102" s="55"/>
      <c r="T102" s="19"/>
      <c r="U102" s="19"/>
      <c r="V102" s="19"/>
      <c r="W102" s="19"/>
      <c r="X102" s="21"/>
      <c r="Y102" s="1"/>
      <c r="Z102" s="19"/>
      <c r="AA102" s="19"/>
      <c r="AB102" s="19"/>
      <c r="AC102" s="21"/>
      <c r="AD102" s="1"/>
      <c r="AE102" s="1"/>
      <c r="AF102" s="56"/>
      <c r="AG102" s="56"/>
      <c r="AH102" s="55"/>
      <c r="AI102" s="19"/>
      <c r="AJ102" s="19"/>
      <c r="AK102" s="19"/>
      <c r="AL102" s="19"/>
      <c r="AM102" s="21"/>
      <c r="AN102" s="1"/>
      <c r="AO102" s="19"/>
      <c r="AP102" s="19"/>
      <c r="AQ102" s="19"/>
      <c r="AR102" s="2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 t="s">
        <v>87</v>
      </c>
      <c r="B103" s="79">
        <v>5992464.1399999987</v>
      </c>
      <c r="C103" s="79">
        <v>1177914.3200000022</v>
      </c>
      <c r="D103" s="79">
        <v>3704660.38</v>
      </c>
      <c r="E103" s="19">
        <f>Jan!D103</f>
        <v>3915837.55</v>
      </c>
      <c r="F103" s="19">
        <f t="shared" si="18"/>
        <v>7381555.6300000008</v>
      </c>
      <c r="G103" s="81">
        <v>7432625.9400000013</v>
      </c>
      <c r="H103" s="19">
        <f t="shared" si="19"/>
        <v>-51070.310000000522</v>
      </c>
      <c r="I103" s="21">
        <f t="shared" si="20"/>
        <v>-6.8710991797873433E-3</v>
      </c>
      <c r="J103" s="1"/>
      <c r="K103" s="19">
        <f t="shared" si="21"/>
        <v>7170378.4600000009</v>
      </c>
      <c r="L103" s="81">
        <v>7299220.0300000012</v>
      </c>
      <c r="M103" s="19">
        <f t="shared" si="22"/>
        <v>-128841.5700000003</v>
      </c>
      <c r="N103" s="21">
        <f t="shared" si="23"/>
        <v>-1.7651416106167162E-2</v>
      </c>
      <c r="O103" s="1"/>
      <c r="P103" s="1"/>
      <c r="Q103" s="55"/>
      <c r="R103" s="55"/>
      <c r="S103" s="55"/>
      <c r="T103" s="19"/>
      <c r="U103" s="19"/>
      <c r="V103" s="19"/>
      <c r="W103" s="19"/>
      <c r="X103" s="21"/>
      <c r="Y103" s="1"/>
      <c r="Z103" s="19"/>
      <c r="AA103" s="19"/>
      <c r="AB103" s="19"/>
      <c r="AC103" s="21"/>
      <c r="AD103" s="1"/>
      <c r="AE103" s="1"/>
      <c r="AF103" s="56"/>
      <c r="AG103" s="56"/>
      <c r="AH103" s="55"/>
      <c r="AI103" s="19"/>
      <c r="AJ103" s="19"/>
      <c r="AK103" s="19"/>
      <c r="AL103" s="19"/>
      <c r="AM103" s="21"/>
      <c r="AN103" s="1"/>
      <c r="AO103" s="19"/>
      <c r="AP103" s="19"/>
      <c r="AQ103" s="19"/>
      <c r="AR103" s="2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 t="s">
        <v>88</v>
      </c>
      <c r="B104" s="79">
        <v>806323.78</v>
      </c>
      <c r="C104" s="79">
        <v>161285.81999999983</v>
      </c>
      <c r="D104" s="79">
        <v>481501.9</v>
      </c>
      <c r="E104" s="19">
        <f>Jan!D104</f>
        <v>492916.88</v>
      </c>
      <c r="F104" s="19">
        <f t="shared" si="18"/>
        <v>979024.57999999984</v>
      </c>
      <c r="G104" s="81">
        <v>955269.5399999998</v>
      </c>
      <c r="H104" s="19">
        <f t="shared" si="19"/>
        <v>23755.040000000037</v>
      </c>
      <c r="I104" s="21">
        <f t="shared" si="20"/>
        <v>2.4867368847540261E-2</v>
      </c>
      <c r="J104" s="1"/>
      <c r="K104" s="19">
        <f t="shared" si="21"/>
        <v>967609.59999999986</v>
      </c>
      <c r="L104" s="81">
        <v>938316.43999999983</v>
      </c>
      <c r="M104" s="19">
        <f t="shared" si="22"/>
        <v>29293.160000000033</v>
      </c>
      <c r="N104" s="21">
        <f t="shared" si="23"/>
        <v>3.1218849794425463E-2</v>
      </c>
      <c r="O104" s="1"/>
      <c r="P104" s="1"/>
      <c r="Q104" s="55"/>
      <c r="R104" s="55"/>
      <c r="S104" s="55"/>
      <c r="T104" s="19"/>
      <c r="U104" s="19"/>
      <c r="V104" s="19"/>
      <c r="W104" s="19"/>
      <c r="X104" s="21"/>
      <c r="Y104" s="1"/>
      <c r="Z104" s="19"/>
      <c r="AA104" s="19"/>
      <c r="AB104" s="19"/>
      <c r="AC104" s="21"/>
      <c r="AD104" s="1"/>
      <c r="AE104" s="1"/>
      <c r="AF104" s="56"/>
      <c r="AG104" s="56"/>
      <c r="AH104" s="55"/>
      <c r="AI104" s="19"/>
      <c r="AJ104" s="19"/>
      <c r="AK104" s="19"/>
      <c r="AL104" s="19"/>
      <c r="AM104" s="21"/>
      <c r="AN104" s="1"/>
      <c r="AO104" s="19"/>
      <c r="AP104" s="19"/>
      <c r="AQ104" s="19"/>
      <c r="AR104" s="2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 t="s">
        <v>89</v>
      </c>
      <c r="B105" s="79">
        <v>531658.92000000004</v>
      </c>
      <c r="C105" s="79">
        <v>120381.14000000001</v>
      </c>
      <c r="D105" s="79">
        <v>305676.01</v>
      </c>
      <c r="E105" s="19">
        <f>Jan!D105</f>
        <v>313218.69</v>
      </c>
      <c r="F105" s="19">
        <f t="shared" si="18"/>
        <v>659582.74</v>
      </c>
      <c r="G105" s="81">
        <v>595300.83000000007</v>
      </c>
      <c r="H105" s="19">
        <f t="shared" si="19"/>
        <v>64281.909999999916</v>
      </c>
      <c r="I105" s="21">
        <f t="shared" si="20"/>
        <v>0.10798222807786084</v>
      </c>
      <c r="J105" s="1"/>
      <c r="K105" s="19">
        <f t="shared" si="21"/>
        <v>652040.06000000006</v>
      </c>
      <c r="L105" s="81">
        <v>584737.56000000006</v>
      </c>
      <c r="M105" s="19">
        <f t="shared" si="22"/>
        <v>67302.5</v>
      </c>
      <c r="N105" s="21">
        <f t="shared" si="23"/>
        <v>0.11509864356926203</v>
      </c>
      <c r="O105" s="1"/>
      <c r="P105" s="1"/>
      <c r="Q105" s="55"/>
      <c r="R105" s="55"/>
      <c r="S105" s="55"/>
      <c r="T105" s="19"/>
      <c r="U105" s="19"/>
      <c r="V105" s="19"/>
      <c r="W105" s="19"/>
      <c r="X105" s="21"/>
      <c r="Y105" s="1"/>
      <c r="Z105" s="19"/>
      <c r="AA105" s="19"/>
      <c r="AB105" s="19"/>
      <c r="AC105" s="21"/>
      <c r="AD105" s="1"/>
      <c r="AE105" s="1"/>
      <c r="AF105" s="56"/>
      <c r="AG105" s="56"/>
      <c r="AH105" s="55"/>
      <c r="AI105" s="19"/>
      <c r="AJ105" s="19"/>
      <c r="AK105" s="19"/>
      <c r="AL105" s="19"/>
      <c r="AM105" s="21"/>
      <c r="AN105" s="1"/>
      <c r="AO105" s="19"/>
      <c r="AP105" s="19"/>
      <c r="AQ105" s="19"/>
      <c r="AR105" s="2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 t="s">
        <v>90</v>
      </c>
      <c r="B106" s="79">
        <v>1454705.4500000002</v>
      </c>
      <c r="C106" s="79">
        <v>270703.70999999996</v>
      </c>
      <c r="D106" s="79">
        <v>904864.28</v>
      </c>
      <c r="E106" s="19">
        <f>Jan!D106</f>
        <v>928522.87</v>
      </c>
      <c r="F106" s="19">
        <f t="shared" si="18"/>
        <v>1749067.75</v>
      </c>
      <c r="G106" s="81">
        <v>1610018.5899999999</v>
      </c>
      <c r="H106" s="19">
        <f t="shared" si="19"/>
        <v>139049.16000000015</v>
      </c>
      <c r="I106" s="21">
        <f t="shared" si="20"/>
        <v>8.6364940668169687E-2</v>
      </c>
      <c r="J106" s="1"/>
      <c r="K106" s="19">
        <f t="shared" si="21"/>
        <v>1725409.1600000001</v>
      </c>
      <c r="L106" s="81">
        <v>1580668.23</v>
      </c>
      <c r="M106" s="19">
        <f t="shared" si="22"/>
        <v>144740.93000000017</v>
      </c>
      <c r="N106" s="21">
        <f t="shared" si="23"/>
        <v>9.1569456039487962E-2</v>
      </c>
      <c r="O106" s="1"/>
      <c r="P106" s="1"/>
      <c r="Q106" s="55"/>
      <c r="R106" s="55"/>
      <c r="S106" s="55"/>
      <c r="T106" s="19"/>
      <c r="U106" s="19"/>
      <c r="V106" s="19"/>
      <c r="W106" s="19"/>
      <c r="X106" s="21"/>
      <c r="Y106" s="1"/>
      <c r="Z106" s="19"/>
      <c r="AA106" s="19"/>
      <c r="AB106" s="19"/>
      <c r="AC106" s="21"/>
      <c r="AD106" s="1"/>
      <c r="AE106" s="1"/>
      <c r="AF106" s="56"/>
      <c r="AG106" s="56"/>
      <c r="AH106" s="55"/>
      <c r="AI106" s="19"/>
      <c r="AJ106" s="19"/>
      <c r="AK106" s="19"/>
      <c r="AL106" s="19"/>
      <c r="AM106" s="21"/>
      <c r="AN106" s="1"/>
      <c r="AO106" s="19"/>
      <c r="AP106" s="19"/>
      <c r="AQ106" s="19"/>
      <c r="AR106" s="2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 t="s">
        <v>91</v>
      </c>
      <c r="B107" s="79">
        <v>3211961.68</v>
      </c>
      <c r="C107" s="79">
        <v>658609.48999999976</v>
      </c>
      <c r="D107" s="79">
        <v>1971349.39</v>
      </c>
      <c r="E107" s="19">
        <f>Jan!D107</f>
        <v>2024188.16</v>
      </c>
      <c r="F107" s="19">
        <f t="shared" si="18"/>
        <v>3923409.94</v>
      </c>
      <c r="G107" s="81">
        <v>3880400.92</v>
      </c>
      <c r="H107" s="19">
        <f t="shared" si="19"/>
        <v>43009.020000000019</v>
      </c>
      <c r="I107" s="21">
        <f t="shared" si="20"/>
        <v>1.1083653696278395E-2</v>
      </c>
      <c r="J107" s="1"/>
      <c r="K107" s="19">
        <f t="shared" si="21"/>
        <v>3870571.17</v>
      </c>
      <c r="L107" s="81">
        <v>3810708.74</v>
      </c>
      <c r="M107" s="19">
        <f t="shared" si="22"/>
        <v>59862.429999999702</v>
      </c>
      <c r="N107" s="21">
        <f t="shared" si="23"/>
        <v>1.5709001680354051E-2</v>
      </c>
      <c r="O107" s="1"/>
      <c r="P107" s="1"/>
      <c r="Q107" s="55"/>
      <c r="R107" s="55"/>
      <c r="S107" s="55"/>
      <c r="T107" s="19"/>
      <c r="U107" s="19"/>
      <c r="V107" s="19"/>
      <c r="W107" s="19"/>
      <c r="X107" s="21"/>
      <c r="Y107" s="1"/>
      <c r="Z107" s="19"/>
      <c r="AA107" s="19"/>
      <c r="AB107" s="19"/>
      <c r="AC107" s="21"/>
      <c r="AD107" s="1"/>
      <c r="AE107" s="1"/>
      <c r="AF107" s="56"/>
      <c r="AG107" s="56"/>
      <c r="AH107" s="55"/>
      <c r="AI107" s="19"/>
      <c r="AJ107" s="19"/>
      <c r="AK107" s="19"/>
      <c r="AL107" s="19"/>
      <c r="AM107" s="21"/>
      <c r="AN107" s="1"/>
      <c r="AO107" s="19"/>
      <c r="AP107" s="19"/>
      <c r="AQ107" s="19"/>
      <c r="AR107" s="2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 t="s">
        <v>92</v>
      </c>
      <c r="B108" s="79">
        <v>86405581.770000011</v>
      </c>
      <c r="C108" s="79">
        <v>17216058.749999985</v>
      </c>
      <c r="D108" s="79">
        <v>51926916.469999999</v>
      </c>
      <c r="E108" s="19">
        <f>Jan!D108</f>
        <v>54136082.950000003</v>
      </c>
      <c r="F108" s="19">
        <f t="shared" si="18"/>
        <v>105830807</v>
      </c>
      <c r="G108" s="81">
        <v>97923959.469999999</v>
      </c>
      <c r="H108" s="19">
        <f t="shared" si="19"/>
        <v>7906847.5300000012</v>
      </c>
      <c r="I108" s="21">
        <f t="shared" si="20"/>
        <v>8.0744769439417441E-2</v>
      </c>
      <c r="J108" s="1"/>
      <c r="K108" s="19">
        <f t="shared" si="21"/>
        <v>103621640.52</v>
      </c>
      <c r="L108" s="81">
        <v>96199376.629999995</v>
      </c>
      <c r="M108" s="19">
        <f t="shared" si="22"/>
        <v>7422263.8900000006</v>
      </c>
      <c r="N108" s="21">
        <f t="shared" si="23"/>
        <v>7.7155010250714584E-2</v>
      </c>
      <c r="O108" s="1"/>
      <c r="P108" s="1"/>
      <c r="Q108" s="55"/>
      <c r="R108" s="55"/>
      <c r="S108" s="55"/>
      <c r="T108" s="19"/>
      <c r="U108" s="19"/>
      <c r="V108" s="19"/>
      <c r="W108" s="19"/>
      <c r="X108" s="21"/>
      <c r="Y108" s="1"/>
      <c r="Z108" s="19"/>
      <c r="AA108" s="19"/>
      <c r="AB108" s="19"/>
      <c r="AC108" s="21"/>
      <c r="AD108" s="1"/>
      <c r="AE108" s="1"/>
      <c r="AF108" s="56"/>
      <c r="AG108" s="56"/>
      <c r="AH108" s="55"/>
      <c r="AI108" s="19"/>
      <c r="AJ108" s="19"/>
      <c r="AK108" s="19"/>
      <c r="AL108" s="19"/>
      <c r="AM108" s="21"/>
      <c r="AN108" s="1"/>
      <c r="AO108" s="19"/>
      <c r="AP108" s="19"/>
      <c r="AQ108" s="19"/>
      <c r="AR108" s="2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 t="s">
        <v>93</v>
      </c>
      <c r="B109" s="79">
        <v>2364815.54</v>
      </c>
      <c r="C109" s="79">
        <v>499892.03999999957</v>
      </c>
      <c r="D109" s="79">
        <v>1356915.19</v>
      </c>
      <c r="E109" s="19">
        <f>Jan!D109</f>
        <v>1387858.02</v>
      </c>
      <c r="F109" s="19">
        <f t="shared" si="18"/>
        <v>2895650.4099999997</v>
      </c>
      <c r="G109" s="81">
        <v>2553095.6100000003</v>
      </c>
      <c r="H109" s="19">
        <f t="shared" si="19"/>
        <v>342554.79999999935</v>
      </c>
      <c r="I109" s="21">
        <f t="shared" si="20"/>
        <v>0.13417233520682736</v>
      </c>
      <c r="J109" s="1"/>
      <c r="K109" s="19">
        <f t="shared" si="21"/>
        <v>2864707.5799999996</v>
      </c>
      <c r="L109" s="81">
        <v>2507876.54</v>
      </c>
      <c r="M109" s="19">
        <f t="shared" si="22"/>
        <v>356831.03999999957</v>
      </c>
      <c r="N109" s="21">
        <f t="shared" si="23"/>
        <v>0.14228413333297474</v>
      </c>
      <c r="O109" s="1"/>
      <c r="P109" s="1"/>
      <c r="Q109" s="55"/>
      <c r="R109" s="55"/>
      <c r="S109" s="55"/>
      <c r="T109" s="19"/>
      <c r="U109" s="19"/>
      <c r="V109" s="19"/>
      <c r="W109" s="19"/>
      <c r="X109" s="21"/>
      <c r="Y109" s="1"/>
      <c r="Z109" s="19"/>
      <c r="AA109" s="19"/>
      <c r="AB109" s="19"/>
      <c r="AC109" s="21"/>
      <c r="AD109" s="1"/>
      <c r="AE109" s="1"/>
      <c r="AF109" s="56"/>
      <c r="AG109" s="56"/>
      <c r="AH109" s="55"/>
      <c r="AI109" s="19"/>
      <c r="AJ109" s="19"/>
      <c r="AK109" s="19"/>
      <c r="AL109" s="19"/>
      <c r="AM109" s="21"/>
      <c r="AN109" s="1"/>
      <c r="AO109" s="19"/>
      <c r="AP109" s="19"/>
      <c r="AQ109" s="19"/>
      <c r="AR109" s="2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 t="s">
        <v>94</v>
      </c>
      <c r="B110" s="79">
        <v>1267276.24</v>
      </c>
      <c r="C110" s="79">
        <v>280808.09999999986</v>
      </c>
      <c r="D110" s="79">
        <v>857489.44</v>
      </c>
      <c r="E110" s="19">
        <f>Jan!D110</f>
        <v>882496.97</v>
      </c>
      <c r="F110" s="19">
        <f t="shared" si="18"/>
        <v>1573091.8699999999</v>
      </c>
      <c r="G110" s="81">
        <v>1534797.7099999997</v>
      </c>
      <c r="H110" s="19">
        <f t="shared" si="19"/>
        <v>38294.160000000149</v>
      </c>
      <c r="I110" s="21">
        <f t="shared" si="20"/>
        <v>2.4950623623226642E-2</v>
      </c>
      <c r="J110" s="1"/>
      <c r="K110" s="19">
        <f t="shared" si="21"/>
        <v>1548084.3399999999</v>
      </c>
      <c r="L110" s="81">
        <v>1507870.2399999998</v>
      </c>
      <c r="M110" s="19">
        <f t="shared" si="22"/>
        <v>40214.100000000093</v>
      </c>
      <c r="N110" s="21">
        <f t="shared" si="23"/>
        <v>2.6669469914069044E-2</v>
      </c>
      <c r="O110" s="1"/>
      <c r="P110" s="1"/>
      <c r="Q110" s="55"/>
      <c r="R110" s="55"/>
      <c r="S110" s="55"/>
      <c r="T110" s="19"/>
      <c r="U110" s="19"/>
      <c r="V110" s="19"/>
      <c r="W110" s="19"/>
      <c r="X110" s="21"/>
      <c r="Y110" s="1"/>
      <c r="Z110" s="19"/>
      <c r="AA110" s="19"/>
      <c r="AB110" s="19"/>
      <c r="AC110" s="21"/>
      <c r="AD110" s="1"/>
      <c r="AE110" s="1"/>
      <c r="AF110" s="56"/>
      <c r="AG110" s="56"/>
      <c r="AH110" s="55"/>
      <c r="AI110" s="19"/>
      <c r="AJ110" s="19"/>
      <c r="AK110" s="19"/>
      <c r="AL110" s="19"/>
      <c r="AM110" s="21"/>
      <c r="AN110" s="1"/>
      <c r="AO110" s="19"/>
      <c r="AP110" s="19"/>
      <c r="AQ110" s="19"/>
      <c r="AR110" s="2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 t="s">
        <v>95</v>
      </c>
      <c r="B111" s="79">
        <v>3128971.85</v>
      </c>
      <c r="C111" s="79">
        <v>623322.31000000006</v>
      </c>
      <c r="D111" s="79">
        <v>1905998</v>
      </c>
      <c r="E111" s="19">
        <f>Jan!D111</f>
        <v>2012838.32</v>
      </c>
      <c r="F111" s="19">
        <f t="shared" si="18"/>
        <v>3859134.4800000004</v>
      </c>
      <c r="G111" s="81">
        <v>3545417.0600000005</v>
      </c>
      <c r="H111" s="19">
        <f t="shared" si="19"/>
        <v>313717.41999999993</v>
      </c>
      <c r="I111" s="21">
        <f t="shared" si="20"/>
        <v>8.8485336052396502E-2</v>
      </c>
      <c r="J111" s="1"/>
      <c r="K111" s="19">
        <f t="shared" si="21"/>
        <v>3752294.16</v>
      </c>
      <c r="L111" s="81">
        <v>3481987.6900000004</v>
      </c>
      <c r="M111" s="19">
        <f t="shared" si="22"/>
        <v>270306.46999999974</v>
      </c>
      <c r="N111" s="21">
        <f t="shared" si="23"/>
        <v>7.7629932689394332E-2</v>
      </c>
      <c r="O111" s="1"/>
      <c r="P111" s="1"/>
      <c r="Q111" s="55"/>
      <c r="R111" s="55"/>
      <c r="S111" s="55"/>
      <c r="T111" s="19"/>
      <c r="U111" s="19"/>
      <c r="V111" s="19"/>
      <c r="W111" s="19"/>
      <c r="X111" s="21"/>
      <c r="Y111" s="1"/>
      <c r="Z111" s="19"/>
      <c r="AA111" s="19"/>
      <c r="AB111" s="19"/>
      <c r="AC111" s="21"/>
      <c r="AD111" s="1"/>
      <c r="AE111" s="1"/>
      <c r="AF111" s="56"/>
      <c r="AG111" s="56"/>
      <c r="AH111" s="55"/>
      <c r="AI111" s="19"/>
      <c r="AJ111" s="19"/>
      <c r="AK111" s="19"/>
      <c r="AL111" s="19"/>
      <c r="AM111" s="21"/>
      <c r="AN111" s="1"/>
      <c r="AO111" s="19"/>
      <c r="AP111" s="19"/>
      <c r="AQ111" s="19"/>
      <c r="AR111" s="2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 t="s">
        <v>96</v>
      </c>
      <c r="B112" s="79">
        <v>6983076.75</v>
      </c>
      <c r="C112" s="79">
        <v>1350106.7699999996</v>
      </c>
      <c r="D112" s="79">
        <v>4158304.78</v>
      </c>
      <c r="E112" s="19">
        <f>Jan!D112</f>
        <v>4335481.71</v>
      </c>
      <c r="F112" s="19">
        <f t="shared" si="18"/>
        <v>8510360.4499999993</v>
      </c>
      <c r="G112" s="81">
        <v>7441080.4400000004</v>
      </c>
      <c r="H112" s="19">
        <f t="shared" si="19"/>
        <v>1069280.0099999988</v>
      </c>
      <c r="I112" s="21">
        <f t="shared" si="20"/>
        <v>0.14369956333921841</v>
      </c>
      <c r="J112" s="1"/>
      <c r="K112" s="19">
        <f t="shared" si="21"/>
        <v>8333183.5199999996</v>
      </c>
      <c r="L112" s="81">
        <v>7301917.2800000003</v>
      </c>
      <c r="M112" s="19">
        <f t="shared" si="22"/>
        <v>1031266.2399999993</v>
      </c>
      <c r="N112" s="21">
        <f t="shared" si="23"/>
        <v>0.14123225455109489</v>
      </c>
      <c r="O112" s="1"/>
      <c r="P112" s="1"/>
      <c r="Q112" s="55"/>
      <c r="R112" s="55"/>
      <c r="S112" s="55"/>
      <c r="T112" s="19"/>
      <c r="U112" s="19"/>
      <c r="V112" s="19"/>
      <c r="W112" s="19"/>
      <c r="X112" s="21"/>
      <c r="Y112" s="1"/>
      <c r="Z112" s="19"/>
      <c r="AA112" s="19"/>
      <c r="AB112" s="19"/>
      <c r="AC112" s="21"/>
      <c r="AD112" s="1"/>
      <c r="AE112" s="1"/>
      <c r="AF112" s="56"/>
      <c r="AG112" s="56"/>
      <c r="AH112" s="55"/>
      <c r="AI112" s="19"/>
      <c r="AJ112" s="19"/>
      <c r="AK112" s="19"/>
      <c r="AL112" s="19"/>
      <c r="AM112" s="21"/>
      <c r="AN112" s="1"/>
      <c r="AO112" s="19"/>
      <c r="AP112" s="19"/>
      <c r="AQ112" s="19"/>
      <c r="AR112" s="2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 t="s">
        <v>97</v>
      </c>
      <c r="B113" s="79">
        <v>2861040.45</v>
      </c>
      <c r="C113" s="79">
        <v>529210.66999999946</v>
      </c>
      <c r="D113" s="79">
        <v>1695096.64</v>
      </c>
      <c r="E113" s="19">
        <f>Jan!D113</f>
        <v>1787561.53</v>
      </c>
      <c r="F113" s="19">
        <f t="shared" si="18"/>
        <v>3482716.01</v>
      </c>
      <c r="G113" s="81">
        <v>3332865.5</v>
      </c>
      <c r="H113" s="19">
        <f t="shared" si="19"/>
        <v>149850.50999999978</v>
      </c>
      <c r="I113" s="21">
        <f t="shared" si="20"/>
        <v>4.4961463341379959E-2</v>
      </c>
      <c r="J113" s="1"/>
      <c r="K113" s="19">
        <f t="shared" si="21"/>
        <v>3390251.1199999996</v>
      </c>
      <c r="L113" s="81">
        <v>3272174.24</v>
      </c>
      <c r="M113" s="19">
        <f t="shared" si="22"/>
        <v>118076.87999999942</v>
      </c>
      <c r="N113" s="21">
        <f t="shared" si="23"/>
        <v>3.6085144414558901E-2</v>
      </c>
      <c r="O113" s="1"/>
      <c r="P113" s="1"/>
      <c r="Q113" s="55"/>
      <c r="R113" s="55"/>
      <c r="S113" s="55"/>
      <c r="T113" s="19"/>
      <c r="U113" s="19"/>
      <c r="V113" s="19"/>
      <c r="W113" s="19"/>
      <c r="X113" s="21"/>
      <c r="Y113" s="1"/>
      <c r="Z113" s="19"/>
      <c r="AA113" s="19"/>
      <c r="AB113" s="19"/>
      <c r="AC113" s="21"/>
      <c r="AD113" s="1"/>
      <c r="AE113" s="1"/>
      <c r="AF113" s="56"/>
      <c r="AG113" s="56"/>
      <c r="AH113" s="55"/>
      <c r="AI113" s="19"/>
      <c r="AJ113" s="19"/>
      <c r="AK113" s="19"/>
      <c r="AL113" s="19"/>
      <c r="AM113" s="21"/>
      <c r="AN113" s="1"/>
      <c r="AO113" s="19"/>
      <c r="AP113" s="19"/>
      <c r="AQ113" s="19"/>
      <c r="AR113" s="2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 t="s">
        <v>98</v>
      </c>
      <c r="B114" s="79">
        <v>1198058.21</v>
      </c>
      <c r="C114" s="79">
        <v>224434.02000000002</v>
      </c>
      <c r="D114" s="79">
        <v>702396.63</v>
      </c>
      <c r="E114" s="19">
        <f>Jan!D114</f>
        <v>720293.03</v>
      </c>
      <c r="F114" s="19">
        <f t="shared" si="18"/>
        <v>1440388.63</v>
      </c>
      <c r="G114" s="81">
        <v>1463145.08</v>
      </c>
      <c r="H114" s="19">
        <f t="shared" si="19"/>
        <v>-22756.450000000186</v>
      </c>
      <c r="I114" s="21">
        <f t="shared" si="20"/>
        <v>-1.555310564281176E-2</v>
      </c>
      <c r="J114" s="1"/>
      <c r="K114" s="19">
        <f t="shared" si="21"/>
        <v>1422492.23</v>
      </c>
      <c r="L114" s="81">
        <v>1437462.1</v>
      </c>
      <c r="M114" s="19">
        <f t="shared" si="22"/>
        <v>-14969.870000000112</v>
      </c>
      <c r="N114" s="21">
        <f t="shared" si="23"/>
        <v>-1.0414097178631732E-2</v>
      </c>
      <c r="O114" s="1"/>
      <c r="P114" s="1"/>
      <c r="Q114" s="55"/>
      <c r="R114" s="55"/>
      <c r="S114" s="55"/>
      <c r="T114" s="19"/>
      <c r="U114" s="19"/>
      <c r="V114" s="19"/>
      <c r="W114" s="19"/>
      <c r="X114" s="21"/>
      <c r="Y114" s="1"/>
      <c r="Z114" s="19"/>
      <c r="AA114" s="19"/>
      <c r="AB114" s="19"/>
      <c r="AC114" s="21"/>
      <c r="AD114" s="1"/>
      <c r="AE114" s="1"/>
      <c r="AF114" s="56"/>
      <c r="AG114" s="56"/>
      <c r="AH114" s="55"/>
      <c r="AI114" s="19"/>
      <c r="AJ114" s="19"/>
      <c r="AK114" s="19"/>
      <c r="AL114" s="19"/>
      <c r="AM114" s="21"/>
      <c r="AN114" s="1"/>
      <c r="AO114" s="19"/>
      <c r="AP114" s="19"/>
      <c r="AQ114" s="19"/>
      <c r="AR114" s="2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 t="s">
        <v>99</v>
      </c>
      <c r="B115" s="79">
        <v>2538383.1100000003</v>
      </c>
      <c r="C115" s="79">
        <v>501396.54999999981</v>
      </c>
      <c r="D115" s="79">
        <v>1535493.17</v>
      </c>
      <c r="E115" s="19">
        <f>Jan!D115</f>
        <v>1572300.01</v>
      </c>
      <c r="F115" s="19">
        <f t="shared" si="18"/>
        <v>3076586.5</v>
      </c>
      <c r="G115" s="81">
        <v>2822022.26</v>
      </c>
      <c r="H115" s="19">
        <f t="shared" si="19"/>
        <v>254564.24000000022</v>
      </c>
      <c r="I115" s="21">
        <f t="shared" si="20"/>
        <v>9.0206318925351248E-2</v>
      </c>
      <c r="J115" s="1"/>
      <c r="K115" s="19">
        <f t="shared" si="21"/>
        <v>3039779.66</v>
      </c>
      <c r="L115" s="81">
        <v>2771513.36</v>
      </c>
      <c r="M115" s="19">
        <f t="shared" si="22"/>
        <v>268266.30000000028</v>
      </c>
      <c r="N115" s="21">
        <f t="shared" si="23"/>
        <v>9.6794157254215918E-2</v>
      </c>
      <c r="O115" s="1"/>
      <c r="P115" s="1"/>
      <c r="Q115" s="55"/>
      <c r="R115" s="55"/>
      <c r="S115" s="55"/>
      <c r="T115" s="19"/>
      <c r="U115" s="19"/>
      <c r="V115" s="19"/>
      <c r="W115" s="19"/>
      <c r="X115" s="21"/>
      <c r="Y115" s="1"/>
      <c r="Z115" s="19"/>
      <c r="AA115" s="19"/>
      <c r="AB115" s="19"/>
      <c r="AC115" s="21"/>
      <c r="AD115" s="1"/>
      <c r="AE115" s="1"/>
      <c r="AF115" s="56"/>
      <c r="AG115" s="56"/>
      <c r="AH115" s="55"/>
      <c r="AI115" s="19"/>
      <c r="AJ115" s="19"/>
      <c r="AK115" s="19"/>
      <c r="AL115" s="19"/>
      <c r="AM115" s="21"/>
      <c r="AN115" s="1"/>
      <c r="AO115" s="19"/>
      <c r="AP115" s="19"/>
      <c r="AQ115" s="19"/>
      <c r="AR115" s="2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 t="s">
        <v>100</v>
      </c>
      <c r="B116" s="79">
        <v>43347756.459999993</v>
      </c>
      <c r="C116" s="79">
        <v>8719536.6800000072</v>
      </c>
      <c r="D116" s="79">
        <v>25767586.129999999</v>
      </c>
      <c r="E116" s="19">
        <f>Jan!D116</f>
        <v>26391657.109999999</v>
      </c>
      <c r="F116" s="19">
        <f t="shared" si="18"/>
        <v>52691364.120000005</v>
      </c>
      <c r="G116" s="81">
        <v>40431746.960000001</v>
      </c>
      <c r="H116" s="19">
        <f t="shared" si="19"/>
        <v>12259617.160000004</v>
      </c>
      <c r="I116" s="21">
        <f t="shared" si="20"/>
        <v>0.30321759710577689</v>
      </c>
      <c r="J116" s="1"/>
      <c r="K116" s="19">
        <f t="shared" si="21"/>
        <v>52067293.140000001</v>
      </c>
      <c r="L116" s="81">
        <v>39730166.82</v>
      </c>
      <c r="M116" s="19">
        <f t="shared" si="22"/>
        <v>12337126.32</v>
      </c>
      <c r="N116" s="21">
        <f t="shared" si="23"/>
        <v>0.31052289248857479</v>
      </c>
      <c r="O116" s="1"/>
      <c r="P116" s="1"/>
      <c r="Q116" s="55"/>
      <c r="R116" s="55"/>
      <c r="S116" s="55"/>
      <c r="T116" s="19"/>
      <c r="U116" s="19"/>
      <c r="V116" s="19"/>
      <c r="W116" s="19"/>
      <c r="X116" s="21"/>
      <c r="Y116" s="1"/>
      <c r="Z116" s="19"/>
      <c r="AA116" s="19"/>
      <c r="AB116" s="19"/>
      <c r="AC116" s="21"/>
      <c r="AD116" s="1"/>
      <c r="AE116" s="1"/>
      <c r="AF116" s="56"/>
      <c r="AG116" s="56"/>
      <c r="AH116" s="55"/>
      <c r="AI116" s="19"/>
      <c r="AJ116" s="19"/>
      <c r="AK116" s="19"/>
      <c r="AL116" s="19"/>
      <c r="AM116" s="21"/>
      <c r="AN116" s="1"/>
      <c r="AO116" s="19"/>
      <c r="AP116" s="19"/>
      <c r="AQ116" s="19"/>
      <c r="AR116" s="2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 t="s">
        <v>101</v>
      </c>
      <c r="B117" s="79">
        <v>929746.8</v>
      </c>
      <c r="C117" s="79">
        <v>256105.62999999989</v>
      </c>
      <c r="D117" s="79">
        <v>565708</v>
      </c>
      <c r="E117" s="19">
        <f>Jan!D117</f>
        <v>580680.56999999995</v>
      </c>
      <c r="F117" s="19">
        <f t="shared" si="18"/>
        <v>1200825</v>
      </c>
      <c r="G117" s="81">
        <v>1072153.6400000001</v>
      </c>
      <c r="H117" s="19">
        <f t="shared" si="19"/>
        <v>128671.35999999987</v>
      </c>
      <c r="I117" s="21">
        <f t="shared" si="20"/>
        <v>0.12001205349636246</v>
      </c>
      <c r="J117" s="1"/>
      <c r="K117" s="19">
        <f t="shared" si="21"/>
        <v>1185852.43</v>
      </c>
      <c r="L117" s="81">
        <v>1051093.48</v>
      </c>
      <c r="M117" s="19">
        <f t="shared" si="22"/>
        <v>134758.94999999995</v>
      </c>
      <c r="N117" s="21">
        <f t="shared" si="23"/>
        <v>0.12820833975680257</v>
      </c>
      <c r="O117" s="1"/>
      <c r="P117" s="1"/>
      <c r="Q117" s="55"/>
      <c r="R117" s="55"/>
      <c r="S117" s="55"/>
      <c r="T117" s="19"/>
      <c r="U117" s="19"/>
      <c r="V117" s="19"/>
      <c r="W117" s="19"/>
      <c r="X117" s="21"/>
      <c r="Y117" s="1"/>
      <c r="Z117" s="19"/>
      <c r="AA117" s="19"/>
      <c r="AB117" s="19"/>
      <c r="AC117" s="21"/>
      <c r="AD117" s="1"/>
      <c r="AE117" s="1"/>
      <c r="AF117" s="56"/>
      <c r="AG117" s="56"/>
      <c r="AH117" s="55"/>
      <c r="AI117" s="19"/>
      <c r="AJ117" s="19"/>
      <c r="AK117" s="19"/>
      <c r="AL117" s="19"/>
      <c r="AM117" s="21"/>
      <c r="AN117" s="1"/>
      <c r="AO117" s="19"/>
      <c r="AP117" s="19"/>
      <c r="AQ117" s="19"/>
      <c r="AR117" s="2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 t="s">
        <v>102</v>
      </c>
      <c r="B118" s="79">
        <v>578543.1</v>
      </c>
      <c r="C118" s="79">
        <v>110994.87</v>
      </c>
      <c r="D118" s="79">
        <v>344926.45</v>
      </c>
      <c r="E118" s="19">
        <f>Jan!D118</f>
        <v>352905.63</v>
      </c>
      <c r="F118" s="19">
        <f t="shared" si="18"/>
        <v>697517.14999999991</v>
      </c>
      <c r="G118" s="81">
        <v>637474.10999999987</v>
      </c>
      <c r="H118" s="19">
        <f t="shared" si="19"/>
        <v>60043.040000000037</v>
      </c>
      <c r="I118" s="21">
        <f t="shared" si="20"/>
        <v>9.4188985965249605E-2</v>
      </c>
      <c r="J118" s="1"/>
      <c r="K118" s="19">
        <f t="shared" si="21"/>
        <v>689537.97</v>
      </c>
      <c r="L118" s="81">
        <v>626248.61999999988</v>
      </c>
      <c r="M118" s="19">
        <f t="shared" si="22"/>
        <v>63289.350000000093</v>
      </c>
      <c r="N118" s="21">
        <f t="shared" si="23"/>
        <v>0.10106106102078138</v>
      </c>
      <c r="O118" s="1"/>
      <c r="P118" s="1"/>
      <c r="Q118" s="55"/>
      <c r="R118" s="55"/>
      <c r="S118" s="55"/>
      <c r="T118" s="19"/>
      <c r="U118" s="19"/>
      <c r="V118" s="19"/>
      <c r="W118" s="19"/>
      <c r="X118" s="21"/>
      <c r="Y118" s="1"/>
      <c r="Z118" s="19"/>
      <c r="AA118" s="19"/>
      <c r="AB118" s="19"/>
      <c r="AC118" s="21"/>
      <c r="AD118" s="1"/>
      <c r="AE118" s="1"/>
      <c r="AF118" s="56"/>
      <c r="AG118" s="56"/>
      <c r="AH118" s="55"/>
      <c r="AI118" s="19"/>
      <c r="AJ118" s="19"/>
      <c r="AK118" s="19"/>
      <c r="AL118" s="19"/>
      <c r="AM118" s="21"/>
      <c r="AN118" s="1"/>
      <c r="AO118" s="19"/>
      <c r="AP118" s="19"/>
      <c r="AQ118" s="19"/>
      <c r="AR118" s="2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>
      <c r="A119" s="6" t="s">
        <v>103</v>
      </c>
      <c r="B119" s="79" t="s">
        <v>128</v>
      </c>
      <c r="C119" s="79" t="s">
        <v>123</v>
      </c>
      <c r="D119" s="79" t="s">
        <v>123</v>
      </c>
      <c r="E119" s="19"/>
      <c r="F119" s="19" t="s">
        <v>123</v>
      </c>
      <c r="G119" s="81" t="s">
        <v>123</v>
      </c>
      <c r="H119" s="19"/>
      <c r="I119" s="21"/>
      <c r="J119" s="1"/>
      <c r="K119" s="19" t="s">
        <v>128</v>
      </c>
      <c r="L119" s="81" t="s">
        <v>128</v>
      </c>
      <c r="M119" s="19" t="s">
        <v>128</v>
      </c>
      <c r="N119" s="21"/>
      <c r="O119" s="1"/>
      <c r="P119" s="1"/>
      <c r="Q119" s="23"/>
      <c r="R119" s="23"/>
      <c r="S119" s="31"/>
      <c r="T119" s="19"/>
      <c r="U119" s="19"/>
      <c r="V119" s="19"/>
      <c r="W119" s="19"/>
      <c r="X119" s="21"/>
      <c r="Y119" s="1"/>
      <c r="Z119" s="19"/>
      <c r="AA119" s="19"/>
      <c r="AB119" s="19"/>
      <c r="AC119" s="21"/>
      <c r="AD119" s="1"/>
      <c r="AE119" s="1"/>
      <c r="AF119" s="22"/>
      <c r="AG119" s="23"/>
      <c r="AH119" s="23"/>
      <c r="AI119" s="19"/>
      <c r="AJ119" s="19"/>
      <c r="AK119" s="19"/>
      <c r="AL119" s="19"/>
      <c r="AM119" s="21"/>
      <c r="AN119" s="1"/>
      <c r="AO119" s="19"/>
      <c r="AP119" s="19"/>
      <c r="AQ119" s="19"/>
      <c r="AR119" s="2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 t="s">
        <v>104</v>
      </c>
      <c r="B120" s="79">
        <v>321763.36</v>
      </c>
      <c r="C120" s="79">
        <v>65164.439999999944</v>
      </c>
      <c r="D120" s="79">
        <v>201211.41</v>
      </c>
      <c r="E120" s="19">
        <f>Jan!D120</f>
        <v>203307.27</v>
      </c>
      <c r="F120" s="19">
        <f t="shared" ref="F120:F145" si="24">B120+C120-D120+E120</f>
        <v>389023.65999999992</v>
      </c>
      <c r="G120" s="81">
        <v>342033.76</v>
      </c>
      <c r="H120" s="19">
        <f t="shared" ref="H120:H145" si="25">F120-G120</f>
        <v>46989.899999999907</v>
      </c>
      <c r="I120" s="21">
        <f t="shared" ref="I120:I145" si="26">IF(ISERR(+F120/G120-1)," ",+F120/G120-1)</f>
        <v>0.13738380679146966</v>
      </c>
      <c r="J120" s="1"/>
      <c r="K120" s="19">
        <f t="shared" ref="K120:K145" si="27">B120+C120</f>
        <v>386927.79999999993</v>
      </c>
      <c r="L120" s="81">
        <v>335900.76</v>
      </c>
      <c r="M120" s="19">
        <f t="shared" ref="M120:M145" si="28">K120-L120</f>
        <v>51027.039999999921</v>
      </c>
      <c r="N120" s="21">
        <f t="shared" ref="N120:N145" si="29">IF(ISERR(+K120/L120-1)," ",+K120/L120-1)</f>
        <v>0.15191105849239506</v>
      </c>
      <c r="O120" s="1"/>
      <c r="P120" s="1"/>
      <c r="Q120" s="55"/>
      <c r="R120" s="55"/>
      <c r="S120" s="55"/>
      <c r="T120" s="19"/>
      <c r="U120" s="19"/>
      <c r="V120" s="19"/>
      <c r="W120" s="19"/>
      <c r="X120" s="21"/>
      <c r="Y120" s="1"/>
      <c r="Z120" s="19"/>
      <c r="AA120" s="19"/>
      <c r="AB120" s="19"/>
      <c r="AC120" s="21"/>
      <c r="AD120" s="1"/>
      <c r="AE120" s="1"/>
      <c r="AF120" s="56"/>
      <c r="AG120" s="55"/>
      <c r="AH120" s="55"/>
      <c r="AI120" s="19"/>
      <c r="AJ120" s="19"/>
      <c r="AK120" s="19"/>
      <c r="AL120" s="19"/>
      <c r="AM120" s="21"/>
      <c r="AN120" s="1"/>
      <c r="AO120" s="19"/>
      <c r="AP120" s="19"/>
      <c r="AQ120" s="19"/>
      <c r="AR120" s="2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 t="s">
        <v>105</v>
      </c>
      <c r="B121" s="79">
        <v>56826.03</v>
      </c>
      <c r="C121" s="79">
        <v>10536.210000000006</v>
      </c>
      <c r="D121" s="79">
        <v>35134.629999999997</v>
      </c>
      <c r="E121" s="19">
        <f>Jan!D121</f>
        <v>35500.61</v>
      </c>
      <c r="F121" s="19">
        <f t="shared" si="24"/>
        <v>67728.22</v>
      </c>
      <c r="G121" s="81">
        <v>68559.320000000007</v>
      </c>
      <c r="H121" s="19">
        <f t="shared" si="25"/>
        <v>-831.10000000000582</v>
      </c>
      <c r="I121" s="21">
        <f t="shared" si="26"/>
        <v>-1.21223489381167E-2</v>
      </c>
      <c r="J121" s="1"/>
      <c r="K121" s="19">
        <f t="shared" si="27"/>
        <v>67362.240000000005</v>
      </c>
      <c r="L121" s="81">
        <v>67347.390000000014</v>
      </c>
      <c r="M121" s="19">
        <f t="shared" si="28"/>
        <v>14.849999999991269</v>
      </c>
      <c r="N121" s="21">
        <f t="shared" si="29"/>
        <v>2.2049852265970671E-4</v>
      </c>
      <c r="O121" s="1"/>
      <c r="P121" s="1"/>
      <c r="Q121" s="55"/>
      <c r="R121" s="55"/>
      <c r="S121" s="55"/>
      <c r="T121" s="19"/>
      <c r="U121" s="19"/>
      <c r="V121" s="19"/>
      <c r="W121" s="19"/>
      <c r="X121" s="21"/>
      <c r="Y121" s="1"/>
      <c r="Z121" s="19"/>
      <c r="AA121" s="19"/>
      <c r="AB121" s="19"/>
      <c r="AC121" s="21"/>
      <c r="AD121" s="1"/>
      <c r="AE121" s="1"/>
      <c r="AF121" s="56"/>
      <c r="AG121" s="55"/>
      <c r="AH121" s="55"/>
      <c r="AI121" s="19"/>
      <c r="AJ121" s="19"/>
      <c r="AK121" s="19"/>
      <c r="AL121" s="19"/>
      <c r="AM121" s="21"/>
      <c r="AN121" s="1"/>
      <c r="AO121" s="19"/>
      <c r="AP121" s="19"/>
      <c r="AQ121" s="19"/>
      <c r="AR121" s="2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 t="s">
        <v>106</v>
      </c>
      <c r="B122" s="79">
        <v>41339.980000000003</v>
      </c>
      <c r="C122" s="79">
        <v>8277.8899999999921</v>
      </c>
      <c r="D122" s="79">
        <v>25285.56</v>
      </c>
      <c r="E122" s="19">
        <f>Jan!D122</f>
        <v>25548.93</v>
      </c>
      <c r="F122" s="19">
        <f t="shared" si="24"/>
        <v>49881.239999999991</v>
      </c>
      <c r="G122" s="81">
        <v>43200.31</v>
      </c>
      <c r="H122" s="19">
        <f t="shared" si="25"/>
        <v>6680.929999999993</v>
      </c>
      <c r="I122" s="21">
        <f t="shared" si="26"/>
        <v>0.15465004765012091</v>
      </c>
      <c r="J122" s="1"/>
      <c r="K122" s="19">
        <f t="shared" si="27"/>
        <v>49617.869999999995</v>
      </c>
      <c r="L122" s="81">
        <v>42426.479999999996</v>
      </c>
      <c r="M122" s="19">
        <f t="shared" si="28"/>
        <v>7191.3899999999994</v>
      </c>
      <c r="N122" s="21">
        <f t="shared" si="29"/>
        <v>0.16950239567364522</v>
      </c>
      <c r="O122" s="1"/>
      <c r="P122" s="1"/>
      <c r="Q122" s="55"/>
      <c r="R122" s="55"/>
      <c r="S122" s="55"/>
      <c r="T122" s="19"/>
      <c r="U122" s="19"/>
      <c r="V122" s="19"/>
      <c r="W122" s="19"/>
      <c r="X122" s="21"/>
      <c r="Y122" s="1"/>
      <c r="Z122" s="19"/>
      <c r="AA122" s="19"/>
      <c r="AB122" s="19"/>
      <c r="AC122" s="21"/>
      <c r="AD122" s="1"/>
      <c r="AE122" s="1"/>
      <c r="AF122" s="56"/>
      <c r="AG122" s="55"/>
      <c r="AH122" s="55"/>
      <c r="AI122" s="19"/>
      <c r="AJ122" s="19"/>
      <c r="AK122" s="19"/>
      <c r="AL122" s="19"/>
      <c r="AM122" s="21"/>
      <c r="AN122" s="1"/>
      <c r="AO122" s="19"/>
      <c r="AP122" s="19"/>
      <c r="AQ122" s="19"/>
      <c r="AR122" s="2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 t="s">
        <v>107</v>
      </c>
      <c r="B123" s="79">
        <v>118533.45</v>
      </c>
      <c r="C123" s="79">
        <v>21589.510000000024</v>
      </c>
      <c r="D123" s="79">
        <v>72242.14</v>
      </c>
      <c r="E123" s="19">
        <f>Jan!D123</f>
        <v>72994.63</v>
      </c>
      <c r="F123" s="19">
        <f t="shared" si="24"/>
        <v>140875.45000000001</v>
      </c>
      <c r="G123" s="81">
        <v>133781.63</v>
      </c>
      <c r="H123" s="19">
        <f t="shared" si="25"/>
        <v>7093.820000000007</v>
      </c>
      <c r="I123" s="21">
        <f t="shared" si="26"/>
        <v>5.3025366786157546E-2</v>
      </c>
      <c r="J123" s="1"/>
      <c r="K123" s="19">
        <f t="shared" si="27"/>
        <v>140122.96000000002</v>
      </c>
      <c r="L123" s="81">
        <v>131394.79</v>
      </c>
      <c r="M123" s="19">
        <f t="shared" si="28"/>
        <v>8728.1700000000128</v>
      </c>
      <c r="N123" s="21">
        <f t="shared" si="29"/>
        <v>6.6427063051738955E-2</v>
      </c>
      <c r="O123" s="1"/>
      <c r="P123" s="1"/>
      <c r="Q123" s="55"/>
      <c r="R123" s="55"/>
      <c r="S123" s="55"/>
      <c r="T123" s="19"/>
      <c r="U123" s="19"/>
      <c r="V123" s="19"/>
      <c r="W123" s="19"/>
      <c r="X123" s="21"/>
      <c r="Y123" s="1"/>
      <c r="Z123" s="19"/>
      <c r="AA123" s="19"/>
      <c r="AB123" s="19"/>
      <c r="AC123" s="21"/>
      <c r="AD123" s="1"/>
      <c r="AE123" s="1"/>
      <c r="AF123" s="56"/>
      <c r="AG123" s="55"/>
      <c r="AH123" s="55"/>
      <c r="AI123" s="19"/>
      <c r="AJ123" s="19"/>
      <c r="AK123" s="19"/>
      <c r="AL123" s="19"/>
      <c r="AM123" s="21"/>
      <c r="AN123" s="1"/>
      <c r="AO123" s="19"/>
      <c r="AP123" s="19"/>
      <c r="AQ123" s="19"/>
      <c r="AR123" s="2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 t="s">
        <v>108</v>
      </c>
      <c r="B124" s="79">
        <v>46879.17</v>
      </c>
      <c r="C124" s="79">
        <v>8670.1999999999971</v>
      </c>
      <c r="D124" s="79">
        <v>28634.37</v>
      </c>
      <c r="E124" s="19">
        <f>Jan!D124</f>
        <v>28932.639999999999</v>
      </c>
      <c r="F124" s="19">
        <f t="shared" si="24"/>
        <v>55847.64</v>
      </c>
      <c r="G124" s="81">
        <v>54588.240000000005</v>
      </c>
      <c r="H124" s="19">
        <f t="shared" si="25"/>
        <v>1259.3999999999942</v>
      </c>
      <c r="I124" s="21">
        <f t="shared" si="26"/>
        <v>2.3070903183542768E-2</v>
      </c>
      <c r="J124" s="1"/>
      <c r="K124" s="19">
        <f t="shared" si="27"/>
        <v>55549.369999999995</v>
      </c>
      <c r="L124" s="81">
        <v>53628.12</v>
      </c>
      <c r="M124" s="19">
        <f t="shared" si="28"/>
        <v>1921.2499999999927</v>
      </c>
      <c r="N124" s="21">
        <f t="shared" si="29"/>
        <v>3.5825421439349192E-2</v>
      </c>
      <c r="O124" s="1"/>
      <c r="P124" s="1"/>
      <c r="Q124" s="55"/>
      <c r="R124" s="55"/>
      <c r="S124" s="55"/>
      <c r="T124" s="19"/>
      <c r="U124" s="19"/>
      <c r="V124" s="19"/>
      <c r="W124" s="19"/>
      <c r="X124" s="21"/>
      <c r="Y124" s="1"/>
      <c r="Z124" s="19"/>
      <c r="AA124" s="19"/>
      <c r="AB124" s="19"/>
      <c r="AC124" s="21"/>
      <c r="AD124" s="1"/>
      <c r="AE124" s="1"/>
      <c r="AF124" s="56"/>
      <c r="AG124" s="55"/>
      <c r="AH124" s="55"/>
      <c r="AI124" s="19"/>
      <c r="AJ124" s="19"/>
      <c r="AK124" s="19"/>
      <c r="AL124" s="19"/>
      <c r="AM124" s="21"/>
      <c r="AN124" s="1"/>
      <c r="AO124" s="19"/>
      <c r="AP124" s="19"/>
      <c r="AQ124" s="19"/>
      <c r="AR124" s="2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 t="s">
        <v>109</v>
      </c>
      <c r="B125" s="79">
        <v>35458.6</v>
      </c>
      <c r="C125" s="79">
        <v>6850.2799999999988</v>
      </c>
      <c r="D125" s="79">
        <v>21677.439999999999</v>
      </c>
      <c r="E125" s="19">
        <f>Jan!D125</f>
        <v>21903.23</v>
      </c>
      <c r="F125" s="19">
        <f t="shared" si="24"/>
        <v>42534.67</v>
      </c>
      <c r="G125" s="81">
        <v>41959.229999999996</v>
      </c>
      <c r="H125" s="19">
        <f t="shared" si="25"/>
        <v>575.44000000000233</v>
      </c>
      <c r="I125" s="21">
        <f t="shared" si="26"/>
        <v>1.371426501391948E-2</v>
      </c>
      <c r="J125" s="1"/>
      <c r="K125" s="19">
        <f t="shared" si="27"/>
        <v>42308.88</v>
      </c>
      <c r="L125" s="81">
        <v>41235.61</v>
      </c>
      <c r="M125" s="19">
        <f t="shared" si="28"/>
        <v>1073.2699999999968</v>
      </c>
      <c r="N125" s="21">
        <f t="shared" si="29"/>
        <v>2.6027746406564578E-2</v>
      </c>
      <c r="O125" s="1"/>
      <c r="P125" s="1"/>
      <c r="Q125" s="55"/>
      <c r="R125" s="55"/>
      <c r="S125" s="55"/>
      <c r="T125" s="19"/>
      <c r="U125" s="19"/>
      <c r="V125" s="19"/>
      <c r="W125" s="19"/>
      <c r="X125" s="21"/>
      <c r="Y125" s="1"/>
      <c r="Z125" s="19"/>
      <c r="AA125" s="19"/>
      <c r="AB125" s="19"/>
      <c r="AC125" s="21"/>
      <c r="AD125" s="1"/>
      <c r="AE125" s="1"/>
      <c r="AF125" s="56"/>
      <c r="AG125" s="55"/>
      <c r="AH125" s="55"/>
      <c r="AI125" s="19"/>
      <c r="AJ125" s="19"/>
      <c r="AK125" s="19"/>
      <c r="AL125" s="19"/>
      <c r="AM125" s="21"/>
      <c r="AN125" s="1"/>
      <c r="AO125" s="19"/>
      <c r="AP125" s="19"/>
      <c r="AQ125" s="19"/>
      <c r="AR125" s="2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 t="s">
        <v>110</v>
      </c>
      <c r="B126" s="79">
        <v>23319.58</v>
      </c>
      <c r="C126" s="79">
        <v>5844.2999999999993</v>
      </c>
      <c r="D126" s="79">
        <v>14662.05</v>
      </c>
      <c r="E126" s="19">
        <f>Jan!D126</f>
        <v>14814.78</v>
      </c>
      <c r="F126" s="19">
        <f t="shared" si="24"/>
        <v>29316.61</v>
      </c>
      <c r="G126" s="81">
        <v>26771.160000000003</v>
      </c>
      <c r="H126" s="19">
        <f t="shared" si="25"/>
        <v>2545.4499999999971</v>
      </c>
      <c r="I126" s="21">
        <f t="shared" si="26"/>
        <v>9.5081796978539579E-2</v>
      </c>
      <c r="J126" s="1"/>
      <c r="K126" s="19">
        <f t="shared" si="27"/>
        <v>29163.88</v>
      </c>
      <c r="L126" s="81">
        <v>26316.870000000003</v>
      </c>
      <c r="M126" s="19">
        <f t="shared" si="28"/>
        <v>2847.0099999999984</v>
      </c>
      <c r="N126" s="21">
        <f t="shared" si="29"/>
        <v>0.10818193804962362</v>
      </c>
      <c r="O126" s="1"/>
      <c r="P126" s="1"/>
      <c r="Q126" s="55"/>
      <c r="R126" s="55"/>
      <c r="S126" s="55"/>
      <c r="T126" s="19"/>
      <c r="U126" s="19"/>
      <c r="V126" s="19"/>
      <c r="W126" s="19"/>
      <c r="X126" s="21"/>
      <c r="Y126" s="1"/>
      <c r="Z126" s="19"/>
      <c r="AA126" s="19"/>
      <c r="AB126" s="19"/>
      <c r="AC126" s="21"/>
      <c r="AD126" s="1"/>
      <c r="AE126" s="1"/>
      <c r="AF126" s="56"/>
      <c r="AG126" s="55"/>
      <c r="AH126" s="55"/>
      <c r="AI126" s="19"/>
      <c r="AJ126" s="19"/>
      <c r="AK126" s="19"/>
      <c r="AL126" s="19"/>
      <c r="AM126" s="21"/>
      <c r="AN126" s="1"/>
      <c r="AO126" s="19"/>
      <c r="AP126" s="19"/>
      <c r="AQ126" s="19"/>
      <c r="AR126" s="2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 t="s">
        <v>111</v>
      </c>
      <c r="B127" s="79">
        <v>47952.69</v>
      </c>
      <c r="C127" s="79">
        <v>8985.11</v>
      </c>
      <c r="D127" s="79">
        <v>29847.77</v>
      </c>
      <c r="E127" s="19">
        <f>Jan!D127</f>
        <v>30158.67</v>
      </c>
      <c r="F127" s="19">
        <f t="shared" si="24"/>
        <v>57248.7</v>
      </c>
      <c r="G127" s="81">
        <v>61142.430000000008</v>
      </c>
      <c r="H127" s="19">
        <f t="shared" si="25"/>
        <v>-3893.7300000000105</v>
      </c>
      <c r="I127" s="21">
        <f t="shared" si="26"/>
        <v>-6.3682944887862858E-2</v>
      </c>
      <c r="J127" s="1"/>
      <c r="K127" s="19">
        <f t="shared" si="27"/>
        <v>56937.8</v>
      </c>
      <c r="L127" s="81">
        <v>60049.36</v>
      </c>
      <c r="M127" s="19">
        <f t="shared" si="28"/>
        <v>-3111.5599999999977</v>
      </c>
      <c r="N127" s="21">
        <f t="shared" si="29"/>
        <v>-5.1816705456977363E-2</v>
      </c>
      <c r="O127" s="1"/>
      <c r="P127" s="1"/>
      <c r="Q127" s="55"/>
      <c r="R127" s="55"/>
      <c r="S127" s="55"/>
      <c r="T127" s="19"/>
      <c r="U127" s="19"/>
      <c r="V127" s="19"/>
      <c r="W127" s="19"/>
      <c r="X127" s="21"/>
      <c r="Y127" s="1"/>
      <c r="Z127" s="19"/>
      <c r="AA127" s="19"/>
      <c r="AB127" s="19"/>
      <c r="AC127" s="21"/>
      <c r="AD127" s="1"/>
      <c r="AE127" s="1"/>
      <c r="AF127" s="56"/>
      <c r="AG127" s="55"/>
      <c r="AH127" s="55"/>
      <c r="AI127" s="19"/>
      <c r="AJ127" s="19"/>
      <c r="AK127" s="19"/>
      <c r="AL127" s="19"/>
      <c r="AM127" s="21"/>
      <c r="AN127" s="1"/>
      <c r="AO127" s="19"/>
      <c r="AP127" s="19"/>
      <c r="AQ127" s="19"/>
      <c r="AR127" s="2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 t="s">
        <v>112</v>
      </c>
      <c r="B128" s="79">
        <v>44422.05</v>
      </c>
      <c r="C128" s="79">
        <v>8250.75</v>
      </c>
      <c r="D128" s="79">
        <v>27153.61</v>
      </c>
      <c r="E128" s="19">
        <f>Jan!D128</f>
        <v>27436.44</v>
      </c>
      <c r="F128" s="19">
        <f t="shared" si="24"/>
        <v>52955.630000000005</v>
      </c>
      <c r="G128" s="81">
        <v>51169.32</v>
      </c>
      <c r="H128" s="19">
        <f t="shared" si="25"/>
        <v>1786.3100000000049</v>
      </c>
      <c r="I128" s="21">
        <f t="shared" si="26"/>
        <v>3.4909785785701475E-2</v>
      </c>
      <c r="J128" s="1"/>
      <c r="K128" s="19">
        <f t="shared" si="27"/>
        <v>52672.800000000003</v>
      </c>
      <c r="L128" s="81">
        <v>50254.67</v>
      </c>
      <c r="M128" s="19">
        <f t="shared" si="28"/>
        <v>2418.1300000000047</v>
      </c>
      <c r="N128" s="21">
        <f t="shared" si="29"/>
        <v>4.8117518232634104E-2</v>
      </c>
      <c r="O128" s="1"/>
      <c r="P128" s="1"/>
      <c r="Q128" s="55"/>
      <c r="R128" s="55"/>
      <c r="S128" s="55"/>
      <c r="T128" s="19"/>
      <c r="U128" s="19"/>
      <c r="V128" s="19"/>
      <c r="W128" s="19"/>
      <c r="X128" s="21"/>
      <c r="Y128" s="1"/>
      <c r="Z128" s="19"/>
      <c r="AA128" s="19"/>
      <c r="AB128" s="19"/>
      <c r="AC128" s="21"/>
      <c r="AD128" s="1"/>
      <c r="AE128" s="1"/>
      <c r="AF128" s="56"/>
      <c r="AG128" s="55"/>
      <c r="AH128" s="55"/>
      <c r="AI128" s="19"/>
      <c r="AJ128" s="19"/>
      <c r="AK128" s="19"/>
      <c r="AL128" s="19"/>
      <c r="AM128" s="21"/>
      <c r="AN128" s="1"/>
      <c r="AO128" s="19"/>
      <c r="AP128" s="19"/>
      <c r="AQ128" s="19"/>
      <c r="AR128" s="2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 t="s">
        <v>113</v>
      </c>
      <c r="B129" s="79">
        <v>120457.29999999999</v>
      </c>
      <c r="C129" s="79">
        <v>24392.950000000012</v>
      </c>
      <c r="D129" s="79">
        <v>73658.55</v>
      </c>
      <c r="E129" s="19">
        <f>Jan!D129</f>
        <v>74425.789999999994</v>
      </c>
      <c r="F129" s="19">
        <f t="shared" si="24"/>
        <v>145617.49</v>
      </c>
      <c r="G129" s="81">
        <v>136207.45000000001</v>
      </c>
      <c r="H129" s="19">
        <f t="shared" si="25"/>
        <v>9410.039999999979</v>
      </c>
      <c r="I129" s="21">
        <f t="shared" si="26"/>
        <v>6.908608890336021E-2</v>
      </c>
      <c r="J129" s="1"/>
      <c r="K129" s="19">
        <f t="shared" si="27"/>
        <v>144850.25</v>
      </c>
      <c r="L129" s="81">
        <v>133772.12</v>
      </c>
      <c r="M129" s="19">
        <f t="shared" si="28"/>
        <v>11078.130000000005</v>
      </c>
      <c r="N129" s="21">
        <f t="shared" si="29"/>
        <v>8.281344423636261E-2</v>
      </c>
      <c r="O129" s="1"/>
      <c r="P129" s="1"/>
      <c r="Q129" s="55"/>
      <c r="R129" s="55"/>
      <c r="S129" s="55"/>
      <c r="T129" s="19"/>
      <c r="U129" s="19"/>
      <c r="V129" s="19"/>
      <c r="W129" s="19"/>
      <c r="X129" s="21"/>
      <c r="Y129" s="1"/>
      <c r="Z129" s="19"/>
      <c r="AA129" s="19"/>
      <c r="AB129" s="19"/>
      <c r="AC129" s="21"/>
      <c r="AD129" s="1"/>
      <c r="AE129" s="1"/>
      <c r="AF129" s="56"/>
      <c r="AG129" s="55"/>
      <c r="AH129" s="55"/>
      <c r="AI129" s="19"/>
      <c r="AJ129" s="19"/>
      <c r="AK129" s="19"/>
      <c r="AL129" s="19"/>
      <c r="AM129" s="21"/>
      <c r="AN129" s="1"/>
      <c r="AO129" s="19"/>
      <c r="AP129" s="19"/>
      <c r="AQ129" s="19"/>
      <c r="AR129" s="2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 t="s">
        <v>114</v>
      </c>
      <c r="B130" s="79">
        <v>155410.68</v>
      </c>
      <c r="C130" s="79">
        <v>30490.369999999995</v>
      </c>
      <c r="D130" s="79">
        <v>95500.12</v>
      </c>
      <c r="E130" s="19">
        <f>Jan!D130</f>
        <v>96494.87</v>
      </c>
      <c r="F130" s="19">
        <f t="shared" si="24"/>
        <v>186895.8</v>
      </c>
      <c r="G130" s="81">
        <v>200316.76</v>
      </c>
      <c r="H130" s="19">
        <f t="shared" si="25"/>
        <v>-13420.960000000021</v>
      </c>
      <c r="I130" s="21">
        <f t="shared" si="26"/>
        <v>-6.6998687478771246E-2</v>
      </c>
      <c r="J130" s="1"/>
      <c r="K130" s="19">
        <f t="shared" si="27"/>
        <v>185901.05</v>
      </c>
      <c r="L130" s="81">
        <v>197008.51</v>
      </c>
      <c r="M130" s="19">
        <f t="shared" si="28"/>
        <v>-11107.460000000021</v>
      </c>
      <c r="N130" s="21">
        <f t="shared" si="29"/>
        <v>-5.6380610157398925E-2</v>
      </c>
      <c r="O130" s="1"/>
      <c r="P130" s="1"/>
      <c r="Q130" s="55"/>
      <c r="R130" s="55"/>
      <c r="S130" s="55"/>
      <c r="T130" s="19"/>
      <c r="U130" s="19"/>
      <c r="V130" s="19"/>
      <c r="W130" s="19"/>
      <c r="X130" s="21"/>
      <c r="Y130" s="1"/>
      <c r="Z130" s="19"/>
      <c r="AA130" s="19"/>
      <c r="AB130" s="19"/>
      <c r="AC130" s="21"/>
      <c r="AD130" s="1"/>
      <c r="AE130" s="1"/>
      <c r="AF130" s="56"/>
      <c r="AG130" s="55"/>
      <c r="AH130" s="55"/>
      <c r="AI130" s="19"/>
      <c r="AJ130" s="19"/>
      <c r="AK130" s="19"/>
      <c r="AL130" s="19"/>
      <c r="AM130" s="21"/>
      <c r="AN130" s="1"/>
      <c r="AO130" s="19"/>
      <c r="AP130" s="19"/>
      <c r="AQ130" s="19"/>
      <c r="AR130" s="2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 t="s">
        <v>152</v>
      </c>
      <c r="B131" s="79">
        <v>203247.24</v>
      </c>
      <c r="C131" s="79">
        <v>37910.450000000012</v>
      </c>
      <c r="D131" s="79">
        <v>125076.11</v>
      </c>
      <c r="E131" s="19">
        <f>Jan!D131</f>
        <v>126378.93</v>
      </c>
      <c r="F131" s="19">
        <f t="shared" si="24"/>
        <v>242460.51</v>
      </c>
      <c r="G131" s="81">
        <v>237229.52000000002</v>
      </c>
      <c r="H131" s="19">
        <f t="shared" si="25"/>
        <v>5230.9899999999907</v>
      </c>
      <c r="I131" s="21">
        <f t="shared" si="26"/>
        <v>2.2050333364920238E-2</v>
      </c>
      <c r="J131" s="1"/>
      <c r="K131" s="19">
        <f t="shared" si="27"/>
        <v>241157.69</v>
      </c>
      <c r="L131" s="81">
        <v>233087.51</v>
      </c>
      <c r="M131" s="19">
        <f t="shared" si="28"/>
        <v>8070.179999999993</v>
      </c>
      <c r="N131" s="21">
        <f t="shared" si="29"/>
        <v>3.4622961993973744E-2</v>
      </c>
      <c r="O131" s="1"/>
      <c r="P131" s="1"/>
      <c r="Q131" s="55"/>
      <c r="R131" s="55"/>
      <c r="S131" s="55"/>
      <c r="T131" s="19"/>
      <c r="U131" s="19"/>
      <c r="V131" s="19"/>
      <c r="W131" s="19"/>
      <c r="X131" s="21"/>
      <c r="Y131" s="1"/>
      <c r="Z131" s="19"/>
      <c r="AA131" s="19"/>
      <c r="AB131" s="19"/>
      <c r="AC131" s="21"/>
      <c r="AD131" s="1"/>
      <c r="AE131" s="1"/>
      <c r="AF131" s="56"/>
      <c r="AG131" s="55"/>
      <c r="AH131" s="55"/>
      <c r="AI131" s="19"/>
      <c r="AJ131" s="19"/>
      <c r="AK131" s="19"/>
      <c r="AL131" s="19"/>
      <c r="AM131" s="21"/>
      <c r="AN131" s="1"/>
      <c r="AO131" s="19"/>
      <c r="AP131" s="19"/>
      <c r="AQ131" s="19"/>
      <c r="AR131" s="2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 t="s">
        <v>115</v>
      </c>
      <c r="B132" s="79">
        <v>209017.9</v>
      </c>
      <c r="C132" s="79">
        <v>39612.379999999976</v>
      </c>
      <c r="D132" s="79">
        <v>131471.31</v>
      </c>
      <c r="E132" s="19">
        <f>Jan!D132</f>
        <v>132840.74</v>
      </c>
      <c r="F132" s="19">
        <f t="shared" si="24"/>
        <v>249999.70999999996</v>
      </c>
      <c r="G132" s="81">
        <v>248323.91</v>
      </c>
      <c r="H132" s="19">
        <f t="shared" si="25"/>
        <v>1675.7999999999593</v>
      </c>
      <c r="I132" s="21">
        <f t="shared" si="26"/>
        <v>6.7484439980023403E-3</v>
      </c>
      <c r="J132" s="1"/>
      <c r="K132" s="19">
        <f t="shared" si="27"/>
        <v>248630.27999999997</v>
      </c>
      <c r="L132" s="81">
        <v>243975.72</v>
      </c>
      <c r="M132" s="19">
        <f t="shared" si="28"/>
        <v>4654.5599999999686</v>
      </c>
      <c r="N132" s="21">
        <f t="shared" si="29"/>
        <v>1.9077963987563784E-2</v>
      </c>
      <c r="O132" s="1"/>
      <c r="P132" s="1"/>
      <c r="Q132" s="55"/>
      <c r="R132" s="55"/>
      <c r="S132" s="55"/>
      <c r="T132" s="19"/>
      <c r="U132" s="19"/>
      <c r="V132" s="19"/>
      <c r="W132" s="19"/>
      <c r="X132" s="21"/>
      <c r="Y132" s="1"/>
      <c r="Z132" s="19"/>
      <c r="AA132" s="19"/>
      <c r="AB132" s="19"/>
      <c r="AC132" s="21"/>
      <c r="AD132" s="1"/>
      <c r="AE132" s="1"/>
      <c r="AF132" s="56"/>
      <c r="AG132" s="55"/>
      <c r="AH132" s="55"/>
      <c r="AI132" s="19"/>
      <c r="AJ132" s="19"/>
      <c r="AK132" s="19"/>
      <c r="AL132" s="19"/>
      <c r="AM132" s="21"/>
      <c r="AN132" s="1"/>
      <c r="AO132" s="19"/>
      <c r="AP132" s="19"/>
      <c r="AQ132" s="19"/>
      <c r="AR132" s="2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 t="s">
        <v>150</v>
      </c>
      <c r="B133" s="79">
        <v>183991.98</v>
      </c>
      <c r="C133" s="79">
        <v>38427.589999999997</v>
      </c>
      <c r="D133" s="79">
        <v>112730.38</v>
      </c>
      <c r="E133" s="19">
        <f>Jan!D133</f>
        <v>113904.6</v>
      </c>
      <c r="F133" s="19">
        <f t="shared" si="24"/>
        <v>223593.79</v>
      </c>
      <c r="G133" s="81">
        <v>187744</v>
      </c>
      <c r="H133" s="19">
        <f t="shared" si="25"/>
        <v>35849.790000000008</v>
      </c>
      <c r="I133" s="21">
        <f t="shared" si="26"/>
        <v>0.1909503898926197</v>
      </c>
      <c r="J133" s="1"/>
      <c r="K133" s="19">
        <f t="shared" si="27"/>
        <v>222419.57</v>
      </c>
      <c r="L133" s="81">
        <v>184388.26</v>
      </c>
      <c r="M133" s="19">
        <f t="shared" si="28"/>
        <v>38031.31</v>
      </c>
      <c r="N133" s="21">
        <f t="shared" si="29"/>
        <v>0.20625667816378335</v>
      </c>
      <c r="O133" s="1"/>
      <c r="P133" s="1"/>
      <c r="Q133" s="55"/>
      <c r="R133" s="55"/>
      <c r="S133" s="55"/>
      <c r="T133" s="19"/>
      <c r="U133" s="19"/>
      <c r="V133" s="19"/>
      <c r="W133" s="19"/>
      <c r="X133" s="21"/>
      <c r="Y133" s="1"/>
      <c r="Z133" s="19"/>
      <c r="AA133" s="19"/>
      <c r="AB133" s="19"/>
      <c r="AC133" s="21"/>
      <c r="AD133" s="1"/>
      <c r="AE133" s="1"/>
      <c r="AF133" s="56"/>
      <c r="AG133" s="55"/>
      <c r="AH133" s="55"/>
      <c r="AI133" s="19"/>
      <c r="AJ133" s="19"/>
      <c r="AK133" s="19"/>
      <c r="AL133" s="19"/>
      <c r="AM133" s="21"/>
      <c r="AN133" s="1"/>
      <c r="AO133" s="19"/>
      <c r="AP133" s="19"/>
      <c r="AQ133" s="19"/>
      <c r="AR133" s="2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 t="s">
        <v>116</v>
      </c>
      <c r="B134" s="79">
        <v>147726.47</v>
      </c>
      <c r="C134" s="79">
        <v>27260.119999999995</v>
      </c>
      <c r="D134" s="79">
        <v>90934.53</v>
      </c>
      <c r="E134" s="19">
        <f>Jan!D134</f>
        <v>91881.73</v>
      </c>
      <c r="F134" s="19">
        <f t="shared" si="24"/>
        <v>175933.78999999998</v>
      </c>
      <c r="G134" s="81">
        <v>173002.49</v>
      </c>
      <c r="H134" s="19">
        <f t="shared" si="25"/>
        <v>2931.2999999999884</v>
      </c>
      <c r="I134" s="21">
        <f t="shared" si="26"/>
        <v>1.6943686764277155E-2</v>
      </c>
      <c r="J134" s="1"/>
      <c r="K134" s="19">
        <f t="shared" si="27"/>
        <v>174986.59</v>
      </c>
      <c r="L134" s="81">
        <v>169902.17</v>
      </c>
      <c r="M134" s="19">
        <f t="shared" si="28"/>
        <v>5084.4199999999837</v>
      </c>
      <c r="N134" s="21">
        <f t="shared" si="29"/>
        <v>2.9925574228981233E-2</v>
      </c>
      <c r="O134" s="1"/>
      <c r="P134" s="1"/>
      <c r="Q134" s="55"/>
      <c r="R134" s="55"/>
      <c r="S134" s="55"/>
      <c r="T134" s="19"/>
      <c r="U134" s="19"/>
      <c r="V134" s="19"/>
      <c r="W134" s="19"/>
      <c r="X134" s="21"/>
      <c r="Y134" s="1"/>
      <c r="Z134" s="19"/>
      <c r="AA134" s="19"/>
      <c r="AB134" s="19"/>
      <c r="AC134" s="21"/>
      <c r="AD134" s="1"/>
      <c r="AE134" s="1"/>
      <c r="AF134" s="56"/>
      <c r="AG134" s="55"/>
      <c r="AH134" s="55"/>
      <c r="AI134" s="19"/>
      <c r="AJ134" s="19"/>
      <c r="AK134" s="19"/>
      <c r="AL134" s="19"/>
      <c r="AM134" s="21"/>
      <c r="AN134" s="1"/>
      <c r="AO134" s="19"/>
      <c r="AP134" s="19"/>
      <c r="AQ134" s="19"/>
      <c r="AR134" s="2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 t="s">
        <v>117</v>
      </c>
      <c r="B135" s="79">
        <v>33031.65</v>
      </c>
      <c r="C135" s="79">
        <v>8259.2999999999956</v>
      </c>
      <c r="D135" s="79">
        <v>19993.52</v>
      </c>
      <c r="E135" s="19">
        <f>Jan!D135</f>
        <v>20201.78</v>
      </c>
      <c r="F135" s="19">
        <f t="shared" si="24"/>
        <v>41499.209999999992</v>
      </c>
      <c r="G135" s="81">
        <v>40164.430000000008</v>
      </c>
      <c r="H135" s="19">
        <f t="shared" si="25"/>
        <v>1334.7799999999843</v>
      </c>
      <c r="I135" s="21">
        <f t="shared" si="26"/>
        <v>3.3232887906039954E-2</v>
      </c>
      <c r="J135" s="1"/>
      <c r="K135" s="19">
        <f t="shared" si="27"/>
        <v>41290.949999999997</v>
      </c>
      <c r="L135" s="81">
        <v>39459.160000000003</v>
      </c>
      <c r="M135" s="19">
        <f t="shared" si="28"/>
        <v>1831.7899999999936</v>
      </c>
      <c r="N135" s="21">
        <f t="shared" si="29"/>
        <v>4.64224276441767E-2</v>
      </c>
      <c r="O135" s="1"/>
      <c r="P135" s="1"/>
      <c r="Q135" s="55"/>
      <c r="R135" s="55"/>
      <c r="S135" s="55"/>
      <c r="T135" s="19"/>
      <c r="U135" s="19"/>
      <c r="V135" s="19"/>
      <c r="W135" s="19"/>
      <c r="X135" s="21"/>
      <c r="Y135" s="1"/>
      <c r="Z135" s="19"/>
      <c r="AA135" s="19"/>
      <c r="AB135" s="19"/>
      <c r="AC135" s="21"/>
      <c r="AD135" s="1"/>
      <c r="AE135" s="1"/>
      <c r="AF135" s="56"/>
      <c r="AG135" s="55"/>
      <c r="AH135" s="55"/>
      <c r="AI135" s="19"/>
      <c r="AJ135" s="19"/>
      <c r="AK135" s="19"/>
      <c r="AL135" s="19"/>
      <c r="AM135" s="21"/>
      <c r="AN135" s="1"/>
      <c r="AO135" s="19"/>
      <c r="AP135" s="19"/>
      <c r="AQ135" s="19"/>
      <c r="AR135" s="2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 t="s">
        <v>151</v>
      </c>
      <c r="B136" s="79">
        <v>68653.87</v>
      </c>
      <c r="C136" s="79">
        <v>13021.800000000017</v>
      </c>
      <c r="D136" s="79">
        <v>42888.94</v>
      </c>
      <c r="E136" s="19">
        <f>Jan!D136</f>
        <v>43335.68</v>
      </c>
      <c r="F136" s="19">
        <f t="shared" si="24"/>
        <v>82122.41</v>
      </c>
      <c r="G136" s="81">
        <v>87752.949999999983</v>
      </c>
      <c r="H136" s="19">
        <f t="shared" si="25"/>
        <v>-5630.539999999979</v>
      </c>
      <c r="I136" s="21">
        <f t="shared" si="26"/>
        <v>-6.4163540940788688E-2</v>
      </c>
      <c r="J136" s="1"/>
      <c r="K136" s="19">
        <f t="shared" si="27"/>
        <v>81675.670000000013</v>
      </c>
      <c r="L136" s="81">
        <v>86302.549999999988</v>
      </c>
      <c r="M136" s="19">
        <f t="shared" si="28"/>
        <v>-4626.8799999999756</v>
      </c>
      <c r="N136" s="21">
        <f t="shared" si="29"/>
        <v>-5.361232084104095E-2</v>
      </c>
      <c r="O136" s="1"/>
      <c r="P136" s="1"/>
      <c r="Q136" s="55"/>
      <c r="R136" s="55"/>
      <c r="S136" s="55"/>
      <c r="T136" s="19"/>
      <c r="U136" s="19"/>
      <c r="V136" s="19"/>
      <c r="W136" s="19"/>
      <c r="X136" s="21"/>
      <c r="Y136" s="1"/>
      <c r="Z136" s="19"/>
      <c r="AA136" s="19"/>
      <c r="AB136" s="19"/>
      <c r="AC136" s="21"/>
      <c r="AD136" s="1"/>
      <c r="AE136" s="1"/>
      <c r="AF136" s="56"/>
      <c r="AG136" s="55"/>
      <c r="AH136" s="55"/>
      <c r="AI136" s="19"/>
      <c r="AJ136" s="19"/>
      <c r="AK136" s="19"/>
      <c r="AL136" s="19"/>
      <c r="AM136" s="21"/>
      <c r="AN136" s="1"/>
      <c r="AO136" s="19"/>
      <c r="AP136" s="19"/>
      <c r="AQ136" s="19"/>
      <c r="AR136" s="2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 t="s">
        <v>172</v>
      </c>
      <c r="B137" s="79">
        <v>64327.53</v>
      </c>
      <c r="C137" s="79">
        <v>11557.069999999992</v>
      </c>
      <c r="D137" s="79">
        <v>38753.660000000003</v>
      </c>
      <c r="E137" s="19">
        <f>Jan!D137</f>
        <v>39157.33</v>
      </c>
      <c r="F137" s="19">
        <f>B137+C137-D137+E137</f>
        <v>76288.26999999999</v>
      </c>
      <c r="G137" s="81">
        <v>0</v>
      </c>
      <c r="H137" s="19">
        <f>F137-G137</f>
        <v>76288.26999999999</v>
      </c>
      <c r="I137" s="21" t="str">
        <f>IF(ISERR(+F137/G137-1)," ",+F137/G137-1)</f>
        <v xml:space="preserve"> </v>
      </c>
      <c r="J137" s="1"/>
      <c r="K137" s="19">
        <f>B137+C137</f>
        <v>75884.599999999991</v>
      </c>
      <c r="L137" s="81">
        <v>0</v>
      </c>
      <c r="M137" s="19">
        <f>K137-L137</f>
        <v>75884.599999999991</v>
      </c>
      <c r="N137" s="21" t="str">
        <f>IF(ISERR(+K137/L137-1)," ",+K137/L137-1)</f>
        <v xml:space="preserve"> </v>
      </c>
      <c r="O137" s="1"/>
      <c r="P137" s="1"/>
      <c r="Q137" s="55"/>
      <c r="R137" s="55"/>
      <c r="S137" s="55"/>
      <c r="T137" s="19"/>
      <c r="U137" s="19"/>
      <c r="V137" s="19"/>
      <c r="W137" s="19"/>
      <c r="X137" s="21"/>
      <c r="Y137" s="1"/>
      <c r="Z137" s="19"/>
      <c r="AA137" s="19"/>
      <c r="AB137" s="19"/>
      <c r="AC137" s="21"/>
      <c r="AD137" s="1"/>
      <c r="AE137" s="1"/>
      <c r="AF137" s="56"/>
      <c r="AG137" s="55"/>
      <c r="AH137" s="55"/>
      <c r="AI137" s="19"/>
      <c r="AJ137" s="19"/>
      <c r="AK137" s="19"/>
      <c r="AL137" s="19"/>
      <c r="AM137" s="21"/>
      <c r="AN137" s="1"/>
      <c r="AO137" s="19"/>
      <c r="AP137" s="19"/>
      <c r="AQ137" s="19"/>
      <c r="AR137" s="2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 t="s">
        <v>146</v>
      </c>
      <c r="B138" s="79">
        <v>29622.760000000002</v>
      </c>
      <c r="C138" s="79">
        <v>5966.9199999999983</v>
      </c>
      <c r="D138" s="79">
        <v>18329.84</v>
      </c>
      <c r="E138" s="19">
        <f>Jan!D138</f>
        <v>18520.77</v>
      </c>
      <c r="F138" s="19">
        <f t="shared" si="24"/>
        <v>35780.61</v>
      </c>
      <c r="G138" s="81">
        <v>37436.53</v>
      </c>
      <c r="H138" s="19">
        <f t="shared" si="25"/>
        <v>-1655.9199999999983</v>
      </c>
      <c r="I138" s="21">
        <f t="shared" si="26"/>
        <v>-4.4232732040068834E-2</v>
      </c>
      <c r="J138" s="1"/>
      <c r="K138" s="19">
        <f t="shared" si="27"/>
        <v>35589.68</v>
      </c>
      <c r="L138" s="81">
        <v>36770.53</v>
      </c>
      <c r="M138" s="19">
        <f t="shared" si="28"/>
        <v>-1180.8499999999985</v>
      </c>
      <c r="N138" s="21">
        <f t="shared" si="29"/>
        <v>-3.211403262340784E-2</v>
      </c>
      <c r="O138" s="1"/>
      <c r="P138" s="1"/>
      <c r="Q138" s="55"/>
      <c r="R138" s="55"/>
      <c r="S138" s="55"/>
      <c r="T138" s="19"/>
      <c r="U138" s="19"/>
      <c r="V138" s="19"/>
      <c r="W138" s="19"/>
      <c r="X138" s="21"/>
      <c r="Y138" s="1"/>
      <c r="Z138" s="19"/>
      <c r="AA138" s="19"/>
      <c r="AB138" s="19"/>
      <c r="AC138" s="21"/>
      <c r="AD138" s="1"/>
      <c r="AE138" s="1"/>
      <c r="AF138" s="56"/>
      <c r="AG138" s="55"/>
      <c r="AH138" s="55"/>
      <c r="AI138" s="19"/>
      <c r="AJ138" s="19"/>
      <c r="AK138" s="19"/>
      <c r="AL138" s="19"/>
      <c r="AM138" s="21"/>
      <c r="AN138" s="1"/>
      <c r="AO138" s="19"/>
      <c r="AP138" s="19"/>
      <c r="AQ138" s="19"/>
      <c r="AR138" s="2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 t="s">
        <v>170</v>
      </c>
      <c r="B139" s="79">
        <v>67336.84</v>
      </c>
      <c r="C139" s="79">
        <v>12608.14</v>
      </c>
      <c r="D139" s="79">
        <v>41264.14</v>
      </c>
      <c r="E139" s="19">
        <f>Jan!D139</f>
        <v>41693.949999999997</v>
      </c>
      <c r="F139" s="19">
        <f>B139+C139-D139+E139</f>
        <v>80374.789999999994</v>
      </c>
      <c r="G139" s="79">
        <v>73415.34</v>
      </c>
      <c r="H139" s="19">
        <f>F139-G139</f>
        <v>6959.4499999999971</v>
      </c>
      <c r="I139" s="21">
        <f>IF(ISERR(+F139/G139-1)," ",+F139/G139-1)</f>
        <v>9.4795583593292543E-2</v>
      </c>
      <c r="J139" s="1"/>
      <c r="K139" s="19">
        <f>B139+C139</f>
        <v>79944.98</v>
      </c>
      <c r="L139" s="79">
        <v>72108.25</v>
      </c>
      <c r="M139" s="19">
        <f>K139-L139</f>
        <v>7836.7299999999959</v>
      </c>
      <c r="N139" s="21">
        <f>IF(ISERR(+K139/L139-1)," ",+K139/L139-1)</f>
        <v>0.10868007474872843</v>
      </c>
      <c r="O139" s="1"/>
      <c r="P139" s="1"/>
      <c r="Q139" s="55"/>
      <c r="R139" s="55"/>
      <c r="S139" s="55"/>
      <c r="T139" s="19"/>
      <c r="U139" s="19"/>
      <c r="V139" s="19"/>
      <c r="W139" s="19"/>
      <c r="X139" s="21"/>
      <c r="Y139" s="1"/>
      <c r="Z139" s="19"/>
      <c r="AA139" s="19"/>
      <c r="AB139" s="19"/>
      <c r="AC139" s="21"/>
      <c r="AD139" s="1"/>
      <c r="AE139" s="1"/>
      <c r="AF139" s="56"/>
      <c r="AG139" s="55"/>
      <c r="AH139" s="55"/>
      <c r="AI139" s="19"/>
      <c r="AJ139" s="19"/>
      <c r="AK139" s="19"/>
      <c r="AL139" s="19"/>
      <c r="AM139" s="21"/>
      <c r="AN139" s="1"/>
      <c r="AO139" s="19"/>
      <c r="AP139" s="19"/>
      <c r="AQ139" s="19"/>
      <c r="AR139" s="2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 t="s">
        <v>118</v>
      </c>
      <c r="B140" s="79">
        <v>188416.66999999998</v>
      </c>
      <c r="C140" s="79">
        <v>35520.370000000024</v>
      </c>
      <c r="D140" s="79">
        <v>115586.55</v>
      </c>
      <c r="E140" s="19">
        <f>Jan!D140</f>
        <v>116790.53</v>
      </c>
      <c r="F140" s="19">
        <f t="shared" si="24"/>
        <v>225141.02000000002</v>
      </c>
      <c r="G140" s="81">
        <v>216841.14</v>
      </c>
      <c r="H140" s="19">
        <f t="shared" si="25"/>
        <v>8299.8800000000047</v>
      </c>
      <c r="I140" s="21">
        <f t="shared" si="26"/>
        <v>3.8276316016416567E-2</v>
      </c>
      <c r="J140" s="1"/>
      <c r="K140" s="19">
        <f t="shared" si="27"/>
        <v>223937.04</v>
      </c>
      <c r="L140" s="81">
        <v>212967.88</v>
      </c>
      <c r="M140" s="19">
        <f t="shared" si="28"/>
        <v>10969.160000000003</v>
      </c>
      <c r="N140" s="21">
        <f t="shared" si="29"/>
        <v>5.1506170789698436E-2</v>
      </c>
      <c r="O140" s="1"/>
      <c r="P140" s="1"/>
      <c r="Q140" s="55"/>
      <c r="R140" s="55"/>
      <c r="S140" s="55"/>
      <c r="T140" s="19"/>
      <c r="U140" s="19"/>
      <c r="V140" s="19"/>
      <c r="W140" s="19"/>
      <c r="X140" s="21"/>
      <c r="Y140" s="1"/>
      <c r="Z140" s="19"/>
      <c r="AA140" s="19"/>
      <c r="AB140" s="19"/>
      <c r="AC140" s="21"/>
      <c r="AD140" s="1"/>
      <c r="AE140" s="1"/>
      <c r="AF140" s="56"/>
      <c r="AG140" s="55"/>
      <c r="AH140" s="55"/>
      <c r="AI140" s="19"/>
      <c r="AJ140" s="19"/>
      <c r="AK140" s="19"/>
      <c r="AL140" s="19"/>
      <c r="AM140" s="21"/>
      <c r="AN140" s="1"/>
      <c r="AO140" s="19"/>
      <c r="AP140" s="19"/>
      <c r="AQ140" s="19"/>
      <c r="AR140" s="2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 t="s">
        <v>142</v>
      </c>
      <c r="B141" s="79">
        <v>112047.45999999999</v>
      </c>
      <c r="C141" s="79">
        <v>22289.420000000013</v>
      </c>
      <c r="D141" s="79">
        <v>68582.100000000006</v>
      </c>
      <c r="E141" s="19">
        <f>Jan!D141</f>
        <v>69296.47</v>
      </c>
      <c r="F141" s="19">
        <f t="shared" si="24"/>
        <v>135051.25</v>
      </c>
      <c r="G141" s="81">
        <v>132902.48000000001</v>
      </c>
      <c r="H141" s="19">
        <f t="shared" si="25"/>
        <v>2148.7699999999895</v>
      </c>
      <c r="I141" s="21">
        <f t="shared" si="26"/>
        <v>1.6168020340929568E-2</v>
      </c>
      <c r="J141" s="1"/>
      <c r="K141" s="19">
        <f t="shared" si="27"/>
        <v>134336.88</v>
      </c>
      <c r="L141" s="81">
        <v>130540.67000000001</v>
      </c>
      <c r="M141" s="19">
        <f t="shared" si="28"/>
        <v>3796.2099999999919</v>
      </c>
      <c r="N141" s="21">
        <f t="shared" si="29"/>
        <v>2.9080668882732086E-2</v>
      </c>
      <c r="O141" s="1"/>
      <c r="P141" s="1"/>
      <c r="Q141" s="55"/>
      <c r="R141" s="55"/>
      <c r="S141" s="55"/>
      <c r="T141" s="19"/>
      <c r="U141" s="19"/>
      <c r="V141" s="19"/>
      <c r="W141" s="19"/>
      <c r="X141" s="21"/>
      <c r="Y141" s="1"/>
      <c r="Z141" s="19"/>
      <c r="AA141" s="19"/>
      <c r="AB141" s="19"/>
      <c r="AC141" s="21"/>
      <c r="AD141" s="1"/>
      <c r="AE141" s="1"/>
      <c r="AF141" s="56"/>
      <c r="AG141" s="55"/>
      <c r="AH141" s="55"/>
      <c r="AI141" s="19"/>
      <c r="AJ141" s="19"/>
      <c r="AK141" s="19"/>
      <c r="AL141" s="19"/>
      <c r="AM141" s="21"/>
      <c r="AN141" s="1"/>
      <c r="AO141" s="19"/>
      <c r="AP141" s="19"/>
      <c r="AQ141" s="19"/>
      <c r="AR141" s="2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 t="s">
        <v>119</v>
      </c>
      <c r="B142" s="79">
        <v>154860.34</v>
      </c>
      <c r="C142" s="79">
        <v>28234.709999999992</v>
      </c>
      <c r="D142" s="79">
        <v>95234.86</v>
      </c>
      <c r="E142" s="19">
        <f>Jan!D142</f>
        <v>96226.84</v>
      </c>
      <c r="F142" s="19">
        <f t="shared" si="24"/>
        <v>184087.02999999997</v>
      </c>
      <c r="G142" s="81">
        <v>179027.48</v>
      </c>
      <c r="H142" s="19">
        <f t="shared" si="25"/>
        <v>5059.5499999999593</v>
      </c>
      <c r="I142" s="21">
        <f t="shared" si="26"/>
        <v>2.8261303795372505E-2</v>
      </c>
      <c r="J142" s="1"/>
      <c r="K142" s="19">
        <f t="shared" si="27"/>
        <v>183095.05</v>
      </c>
      <c r="L142" s="81">
        <v>175827.44</v>
      </c>
      <c r="M142" s="19">
        <f t="shared" si="28"/>
        <v>7267.609999999986</v>
      </c>
      <c r="N142" s="21">
        <f t="shared" si="29"/>
        <v>4.1333764513661775E-2</v>
      </c>
      <c r="O142" s="1"/>
      <c r="P142" s="1"/>
      <c r="Q142" s="55"/>
      <c r="R142" s="55"/>
      <c r="S142" s="55"/>
      <c r="T142" s="19"/>
      <c r="U142" s="19"/>
      <c r="V142" s="19"/>
      <c r="W142" s="19"/>
      <c r="X142" s="21"/>
      <c r="Y142" s="1"/>
      <c r="Z142" s="19"/>
      <c r="AA142" s="19"/>
      <c r="AB142" s="19"/>
      <c r="AC142" s="21"/>
      <c r="AD142" s="1"/>
      <c r="AE142" s="1"/>
      <c r="AF142" s="56"/>
      <c r="AG142" s="55"/>
      <c r="AH142" s="55"/>
      <c r="AI142" s="19"/>
      <c r="AJ142" s="19"/>
      <c r="AK142" s="19"/>
      <c r="AL142" s="19"/>
      <c r="AM142" s="21"/>
      <c r="AN142" s="1"/>
      <c r="AO142" s="19"/>
      <c r="AP142" s="19"/>
      <c r="AQ142" s="19"/>
      <c r="AR142" s="2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 t="s">
        <v>120</v>
      </c>
      <c r="B143" s="79">
        <v>75522.100000000006</v>
      </c>
      <c r="C143" s="79">
        <v>13721.229999999981</v>
      </c>
      <c r="D143" s="79">
        <v>46971.53</v>
      </c>
      <c r="E143" s="19">
        <f>Jan!D143</f>
        <v>47460.79</v>
      </c>
      <c r="F143" s="19">
        <f t="shared" si="24"/>
        <v>89732.59</v>
      </c>
      <c r="G143" s="81">
        <v>103644.73000000001</v>
      </c>
      <c r="H143" s="19">
        <f t="shared" si="25"/>
        <v>-13912.140000000014</v>
      </c>
      <c r="I143" s="21">
        <f t="shared" si="26"/>
        <v>-0.13422911131130366</v>
      </c>
      <c r="J143" s="1"/>
      <c r="K143" s="19">
        <f t="shared" si="27"/>
        <v>89243.329999999987</v>
      </c>
      <c r="L143" s="81">
        <v>101797.82</v>
      </c>
      <c r="M143" s="19">
        <f t="shared" si="28"/>
        <v>-12554.49000000002</v>
      </c>
      <c r="N143" s="21">
        <f t="shared" si="29"/>
        <v>-0.12332769012145861</v>
      </c>
      <c r="O143" s="1"/>
      <c r="P143" s="1"/>
      <c r="Q143" s="55"/>
      <c r="R143" s="55"/>
      <c r="S143" s="55"/>
      <c r="T143" s="19"/>
      <c r="U143" s="19"/>
      <c r="V143" s="19"/>
      <c r="W143" s="19"/>
      <c r="X143" s="21"/>
      <c r="Y143" s="1"/>
      <c r="Z143" s="19"/>
      <c r="AA143" s="19"/>
      <c r="AB143" s="19"/>
      <c r="AC143" s="21"/>
      <c r="AD143" s="1"/>
      <c r="AE143" s="1"/>
      <c r="AF143" s="56"/>
      <c r="AG143" s="55"/>
      <c r="AH143" s="55"/>
      <c r="AI143" s="19"/>
      <c r="AJ143" s="19"/>
      <c r="AK143" s="19"/>
      <c r="AL143" s="19"/>
      <c r="AM143" s="21"/>
      <c r="AN143" s="1"/>
      <c r="AO143" s="19"/>
      <c r="AP143" s="19"/>
      <c r="AQ143" s="19"/>
      <c r="AR143" s="2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 t="s">
        <v>121</v>
      </c>
      <c r="B144" s="79">
        <v>27685.05</v>
      </c>
      <c r="C144" s="79">
        <v>5192.4299999999967</v>
      </c>
      <c r="D144" s="79">
        <v>16885.810000000001</v>
      </c>
      <c r="E144" s="19">
        <f>Jan!D144</f>
        <v>17061.689999999999</v>
      </c>
      <c r="F144" s="19">
        <f t="shared" si="24"/>
        <v>33053.359999999993</v>
      </c>
      <c r="G144" s="81">
        <v>32293.19</v>
      </c>
      <c r="H144" s="19">
        <f t="shared" si="25"/>
        <v>760.16999999999462</v>
      </c>
      <c r="I144" s="21">
        <f t="shared" si="26"/>
        <v>2.3539637923661205E-2</v>
      </c>
      <c r="J144" s="1"/>
      <c r="K144" s="19">
        <f t="shared" si="27"/>
        <v>32877.479999999996</v>
      </c>
      <c r="L144" s="81">
        <v>31715.27</v>
      </c>
      <c r="M144" s="19">
        <f t="shared" si="28"/>
        <v>1162.2099999999955</v>
      </c>
      <c r="N144" s="21">
        <f t="shared" si="29"/>
        <v>3.6645123941873914E-2</v>
      </c>
      <c r="O144" s="1"/>
      <c r="P144" s="1"/>
      <c r="Q144" s="55"/>
      <c r="R144" s="55"/>
      <c r="S144" s="55"/>
      <c r="T144" s="19"/>
      <c r="U144" s="19"/>
      <c r="V144" s="19"/>
      <c r="W144" s="19"/>
      <c r="X144" s="21"/>
      <c r="Y144" s="1"/>
      <c r="Z144" s="19"/>
      <c r="AA144" s="19"/>
      <c r="AB144" s="19"/>
      <c r="AC144" s="21"/>
      <c r="AD144" s="1"/>
      <c r="AE144" s="1"/>
      <c r="AF144" s="56"/>
      <c r="AG144" s="55"/>
      <c r="AH144" s="55"/>
      <c r="AI144" s="19"/>
      <c r="AJ144" s="19"/>
      <c r="AK144" s="19"/>
      <c r="AL144" s="19"/>
      <c r="AM144" s="21"/>
      <c r="AN144" s="1"/>
      <c r="AO144" s="19"/>
      <c r="AP144" s="19"/>
      <c r="AQ144" s="19"/>
      <c r="AR144" s="2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 t="s">
        <v>122</v>
      </c>
      <c r="B145" s="79">
        <v>233377.01</v>
      </c>
      <c r="C145" s="79">
        <v>51604.929999999935</v>
      </c>
      <c r="D145" s="79">
        <v>142553.54999999999</v>
      </c>
      <c r="E145" s="19">
        <f>Jan!D145</f>
        <v>144038.42000000001</v>
      </c>
      <c r="F145" s="19">
        <f t="shared" si="24"/>
        <v>286466.80999999994</v>
      </c>
      <c r="G145" s="81">
        <v>268486.13</v>
      </c>
      <c r="H145" s="19">
        <f t="shared" si="25"/>
        <v>17980.679999999935</v>
      </c>
      <c r="I145" s="21">
        <f t="shared" si="26"/>
        <v>6.6970610362628191E-2</v>
      </c>
      <c r="J145" s="1"/>
      <c r="K145" s="19">
        <f t="shared" si="27"/>
        <v>284981.93999999994</v>
      </c>
      <c r="L145" s="81">
        <v>263774.07</v>
      </c>
      <c r="M145" s="19">
        <f t="shared" si="28"/>
        <v>21207.869999999937</v>
      </c>
      <c r="N145" s="21">
        <f t="shared" si="29"/>
        <v>8.0401648274221804E-2</v>
      </c>
      <c r="O145" s="1"/>
      <c r="P145" s="1"/>
      <c r="Q145" s="55"/>
      <c r="R145" s="55"/>
      <c r="S145" s="55"/>
      <c r="T145" s="19"/>
      <c r="U145" s="19"/>
      <c r="V145" s="19"/>
      <c r="W145" s="19"/>
      <c r="X145" s="21"/>
      <c r="Y145" s="1"/>
      <c r="Z145" s="19"/>
      <c r="AA145" s="19"/>
      <c r="AB145" s="19"/>
      <c r="AC145" s="21"/>
      <c r="AD145" s="1"/>
      <c r="AE145" s="1"/>
      <c r="AF145" s="56"/>
      <c r="AG145" s="55"/>
      <c r="AH145" s="55"/>
      <c r="AI145" s="19"/>
      <c r="AJ145" s="19"/>
      <c r="AK145" s="19"/>
      <c r="AL145" s="19"/>
      <c r="AM145" s="21"/>
      <c r="AN145" s="1"/>
      <c r="AO145" s="19"/>
      <c r="AP145" s="19"/>
      <c r="AQ145" s="19"/>
      <c r="AR145" s="2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79" t="s">
        <v>128</v>
      </c>
      <c r="C146" s="79" t="s">
        <v>128</v>
      </c>
      <c r="D146" s="79"/>
      <c r="E146" s="19">
        <f>Jan!D146</f>
        <v>0</v>
      </c>
      <c r="F146" s="19"/>
      <c r="G146" s="81"/>
      <c r="H146" s="19"/>
      <c r="I146" s="21"/>
      <c r="J146" s="1"/>
      <c r="K146" s="19"/>
      <c r="L146" s="81"/>
      <c r="M146" s="19"/>
      <c r="N146" s="21"/>
      <c r="O146" s="1"/>
      <c r="P146" s="1"/>
      <c r="Q146" s="23"/>
      <c r="R146" s="23"/>
      <c r="S146" s="31"/>
      <c r="T146" s="19"/>
      <c r="U146" s="19"/>
      <c r="V146" s="19"/>
      <c r="W146" s="19"/>
      <c r="X146" s="21"/>
      <c r="Y146" s="1"/>
      <c r="Z146" s="19"/>
      <c r="AA146" s="19"/>
      <c r="AB146" s="19"/>
      <c r="AC146" s="21"/>
      <c r="AD146" s="1"/>
      <c r="AE146" s="1"/>
      <c r="AF146" s="22"/>
      <c r="AG146" s="23"/>
      <c r="AH146" s="23"/>
      <c r="AI146" s="19"/>
      <c r="AJ146" s="19"/>
      <c r="AK146" s="19"/>
      <c r="AL146" s="19"/>
      <c r="AM146" s="21"/>
      <c r="AN146" s="1"/>
      <c r="AO146" s="19"/>
      <c r="AP146" s="19"/>
      <c r="AQ146" s="19"/>
      <c r="AR146" s="2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 t="s">
        <v>148</v>
      </c>
      <c r="B147" s="79">
        <v>0</v>
      </c>
      <c r="C147" s="79">
        <v>0</v>
      </c>
      <c r="D147" s="79">
        <v>0</v>
      </c>
      <c r="E147" s="19">
        <f>Jan!D147</f>
        <v>0</v>
      </c>
      <c r="F147" s="19">
        <f>B147+C147-D147+E147</f>
        <v>0</v>
      </c>
      <c r="G147" s="81">
        <v>0</v>
      </c>
      <c r="H147" s="19">
        <f>F147-G147</f>
        <v>0</v>
      </c>
      <c r="I147" s="21" t="str">
        <f>IF(ISERR(+F147/G147-1)," ",+F147/G147-1)</f>
        <v xml:space="preserve"> </v>
      </c>
      <c r="J147" s="1"/>
      <c r="K147" s="19">
        <f>B147+C147</f>
        <v>0</v>
      </c>
      <c r="L147" s="81">
        <v>0</v>
      </c>
      <c r="M147" s="19">
        <f>K147-L147</f>
        <v>0</v>
      </c>
      <c r="N147" s="21" t="str">
        <f>IF(ISERR(+K147/L147-1)," ",+K147/L147-1)</f>
        <v xml:space="preserve"> </v>
      </c>
      <c r="O147" s="1"/>
      <c r="P147" s="1"/>
      <c r="Q147" s="55"/>
      <c r="R147" s="55"/>
      <c r="S147" s="55"/>
      <c r="T147" s="19"/>
      <c r="U147" s="19"/>
      <c r="V147" s="19"/>
      <c r="W147" s="19"/>
      <c r="X147" s="21"/>
      <c r="Y147" s="1"/>
      <c r="Z147" s="19"/>
      <c r="AA147" s="19"/>
      <c r="AB147" s="19"/>
      <c r="AC147" s="21"/>
      <c r="AD147" s="1"/>
      <c r="AE147" s="1"/>
      <c r="AF147" s="56"/>
      <c r="AG147" s="56"/>
      <c r="AH147" s="55"/>
      <c r="AI147" s="19"/>
      <c r="AJ147" s="19"/>
      <c r="AK147" s="19"/>
      <c r="AL147" s="19"/>
      <c r="AM147" s="21"/>
      <c r="AN147" s="1"/>
      <c r="AO147" s="19"/>
      <c r="AP147" s="19"/>
      <c r="AQ147" s="19"/>
      <c r="AR147" s="2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 t="s">
        <v>147</v>
      </c>
      <c r="B148" s="79">
        <v>3375914.8099999996</v>
      </c>
      <c r="C148" s="79">
        <v>601827.2900000005</v>
      </c>
      <c r="D148" s="79">
        <v>1986924.14</v>
      </c>
      <c r="E148" s="19">
        <f>Jan!D148</f>
        <v>1986533.3</v>
      </c>
      <c r="F148" s="19">
        <f>B148+C148-D148+E148</f>
        <v>3977351.2600000002</v>
      </c>
      <c r="G148" s="81">
        <v>3763034.6600000006</v>
      </c>
      <c r="H148" s="19">
        <f>F148-G148</f>
        <v>214316.59999999963</v>
      </c>
      <c r="I148" s="21">
        <f>IF(ISERR(+F148/G148-1)," ",+F148/G148-1)</f>
        <v>5.6953129419222481E-2</v>
      </c>
      <c r="J148" s="1"/>
      <c r="K148" s="19">
        <f>B148+C148</f>
        <v>3977742.1</v>
      </c>
      <c r="L148" s="81">
        <v>3696677.4300000006</v>
      </c>
      <c r="M148" s="19">
        <f>K148-L148</f>
        <v>281064.66999999946</v>
      </c>
      <c r="N148" s="21">
        <f>IF(ISERR(+K148/L148-1)," ",+K148/L148-1)</f>
        <v>7.6031700174607808E-2</v>
      </c>
      <c r="O148" s="1"/>
      <c r="P148" s="1"/>
      <c r="Q148" s="55"/>
      <c r="R148" s="55"/>
      <c r="S148" s="55"/>
      <c r="T148" s="19"/>
      <c r="U148" s="19"/>
      <c r="V148" s="19"/>
      <c r="W148" s="19"/>
      <c r="X148" s="21"/>
      <c r="Y148" s="1"/>
      <c r="Z148" s="19"/>
      <c r="AA148" s="19"/>
      <c r="AB148" s="19"/>
      <c r="AC148" s="21"/>
      <c r="AD148" s="1"/>
      <c r="AE148" s="1"/>
      <c r="AF148" s="56"/>
      <c r="AG148" s="56"/>
      <c r="AH148" s="55"/>
      <c r="AI148" s="19"/>
      <c r="AJ148" s="19"/>
      <c r="AK148" s="19"/>
      <c r="AL148" s="19"/>
      <c r="AM148" s="21"/>
      <c r="AN148" s="1"/>
      <c r="AO148" s="19"/>
      <c r="AP148" s="19"/>
      <c r="AQ148" s="19"/>
      <c r="AR148" s="2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 t="s">
        <v>124</v>
      </c>
      <c r="B149" s="79">
        <v>1457262286.5699999</v>
      </c>
      <c r="C149" s="79">
        <v>-412534015.65000004</v>
      </c>
      <c r="D149" s="79">
        <v>518678976.01999998</v>
      </c>
      <c r="E149" s="19">
        <f>Jan!D149</f>
        <v>533749451.13999999</v>
      </c>
      <c r="F149" s="19">
        <f>B149+C149-D149+E149</f>
        <v>1059798746.0399998</v>
      </c>
      <c r="G149" s="81">
        <v>987652987.19000006</v>
      </c>
      <c r="H149" s="19">
        <f>F149-G149</f>
        <v>72145758.849999785</v>
      </c>
      <c r="I149" s="21">
        <f>IF(ISERR(+F149/G149-1)," ",+F149/G149-1)</f>
        <v>7.304767948433355E-2</v>
      </c>
      <c r="J149" s="1"/>
      <c r="K149" s="19">
        <f>B149+C149</f>
        <v>1044728270.9199998</v>
      </c>
      <c r="L149" s="81">
        <v>971161177.98000002</v>
      </c>
      <c r="M149" s="19">
        <f>K149-L149</f>
        <v>73567092.939999819</v>
      </c>
      <c r="N149" s="21">
        <f>IF(ISERR(+K149/L149-1)," ",+K149/L149-1)</f>
        <v>7.5751682221295358E-2</v>
      </c>
      <c r="O149" s="1"/>
      <c r="P149" s="1"/>
      <c r="Q149" s="55"/>
      <c r="R149" s="55"/>
      <c r="S149" s="55"/>
      <c r="T149" s="19"/>
      <c r="U149" s="19"/>
      <c r="V149" s="19"/>
      <c r="W149" s="19"/>
      <c r="X149" s="21"/>
      <c r="Y149" s="1"/>
      <c r="Z149" s="19"/>
      <c r="AA149" s="19"/>
      <c r="AB149" s="19"/>
      <c r="AC149" s="21"/>
      <c r="AD149" s="1"/>
      <c r="AE149" s="1"/>
      <c r="AF149" s="56"/>
      <c r="AG149" s="56"/>
      <c r="AH149" s="55"/>
      <c r="AI149" s="19"/>
      <c r="AJ149" s="19"/>
      <c r="AK149" s="19"/>
      <c r="AL149" s="19"/>
      <c r="AM149" s="21"/>
      <c r="AN149" s="1"/>
      <c r="AO149" s="19"/>
      <c r="AP149" s="19"/>
      <c r="AQ149" s="19"/>
      <c r="AR149" s="2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20"/>
      <c r="C150" s="20"/>
      <c r="D150" s="19"/>
      <c r="E150" s="19"/>
      <c r="F150" s="19"/>
      <c r="G150" s="19"/>
      <c r="H150" s="19"/>
      <c r="I150" s="21"/>
      <c r="J150" s="1"/>
      <c r="K150" s="19"/>
      <c r="L150" s="19"/>
      <c r="M150" s="19"/>
      <c r="N150" s="21"/>
      <c r="O150" s="1"/>
      <c r="P150" s="1"/>
      <c r="Q150" s="20"/>
      <c r="R150" s="20"/>
      <c r="S150" s="19"/>
      <c r="T150" s="19"/>
      <c r="U150" s="19"/>
      <c r="V150" s="19"/>
      <c r="W150" s="19"/>
      <c r="X150" s="21"/>
      <c r="Y150" s="1"/>
      <c r="Z150" s="19"/>
      <c r="AA150" s="19"/>
      <c r="AB150" s="19"/>
      <c r="AC150" s="21"/>
      <c r="AD150" s="1"/>
      <c r="AE150" s="1"/>
      <c r="AF150" s="22"/>
      <c r="AG150" s="23"/>
      <c r="AH150" s="23"/>
      <c r="AI150" s="19"/>
      <c r="AJ150" s="19"/>
      <c r="AK150" s="19"/>
      <c r="AL150" s="19"/>
      <c r="AM150" s="21"/>
      <c r="AN150" s="1"/>
      <c r="AO150" s="19"/>
      <c r="AP150" s="19"/>
      <c r="AQ150" s="19"/>
      <c r="AR150" s="2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 t="s">
        <v>125</v>
      </c>
      <c r="B151" s="19">
        <f>SUM(B12:B149)</f>
        <v>2539992302.6787887</v>
      </c>
      <c r="C151" s="19">
        <f>SUM(C12:C149)</f>
        <v>-183091170.43878976</v>
      </c>
      <c r="D151" s="19">
        <f>SUM(D12:D149)</f>
        <v>1172954989.9699998</v>
      </c>
      <c r="E151" s="19">
        <f>SUM(E12:E149)</f>
        <v>1207351699.77</v>
      </c>
      <c r="F151" s="19">
        <f>B151+C151-D151+E151</f>
        <v>2391297842.039999</v>
      </c>
      <c r="G151" s="19">
        <f>SUM(G12:G149)</f>
        <v>2225389184.0100002</v>
      </c>
      <c r="H151" s="19">
        <f>SUM(H12:H149)</f>
        <v>165908658.03000003</v>
      </c>
      <c r="I151" s="21">
        <f>F151/G151-1</f>
        <v>7.4552648688191558E-2</v>
      </c>
      <c r="J151" s="1" t="s">
        <v>123</v>
      </c>
      <c r="K151" s="19">
        <f>SUM(K12:K149)</f>
        <v>2356901132.2400002</v>
      </c>
      <c r="L151" s="19">
        <f>SUM(L12:L149)</f>
        <v>2187828406.7599993</v>
      </c>
      <c r="M151" s="19">
        <f>SUM(M12:M149)</f>
        <v>169072725.47999996</v>
      </c>
      <c r="N151" s="21">
        <f>IF(ISERR(+K151/L151-1)," ",+K151/L151-1)</f>
        <v>7.7278787018943751E-2</v>
      </c>
      <c r="O151" s="1"/>
      <c r="P151" s="1"/>
      <c r="Q151" s="19"/>
      <c r="R151" s="19"/>
      <c r="S151" s="19"/>
      <c r="T151" s="19"/>
      <c r="U151" s="19"/>
      <c r="V151" s="19"/>
      <c r="W151" s="19"/>
      <c r="X151" s="21"/>
      <c r="Y151" s="1"/>
      <c r="Z151" s="19"/>
      <c r="AA151" s="19"/>
      <c r="AB151" s="19"/>
      <c r="AC151" s="21"/>
      <c r="AD151" s="1"/>
      <c r="AE151" s="1"/>
      <c r="AF151" s="19"/>
      <c r="AG151" s="19"/>
      <c r="AH151" s="19"/>
      <c r="AI151" s="19"/>
      <c r="AJ151" s="19"/>
      <c r="AK151" s="19"/>
      <c r="AL151" s="19"/>
      <c r="AM151" s="21"/>
      <c r="AN151" s="1"/>
      <c r="AO151" s="19"/>
      <c r="AP151" s="19"/>
      <c r="AQ151" s="19"/>
      <c r="AR151" s="2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 t="s">
        <v>126</v>
      </c>
      <c r="B152" s="19">
        <f>B149</f>
        <v>1457262286.5699999</v>
      </c>
      <c r="C152" s="19">
        <f>C149</f>
        <v>-412534015.65000004</v>
      </c>
      <c r="D152" s="19">
        <f>D149</f>
        <v>518678976.01999998</v>
      </c>
      <c r="E152" s="19">
        <f>E149</f>
        <v>533749451.13999999</v>
      </c>
      <c r="F152" s="19">
        <f>B152+C152-D152+E152</f>
        <v>1059798746.0399998</v>
      </c>
      <c r="G152" s="19">
        <f>G149</f>
        <v>987652987.19000006</v>
      </c>
      <c r="H152" s="19">
        <f>H149</f>
        <v>72145758.849999785</v>
      </c>
      <c r="I152" s="21">
        <f>F152/G152-1</f>
        <v>7.304767948433355E-2</v>
      </c>
      <c r="J152" s="1" t="s">
        <v>123</v>
      </c>
      <c r="K152" s="19">
        <f>K149</f>
        <v>1044728270.9199998</v>
      </c>
      <c r="L152" s="19">
        <f>L149</f>
        <v>971161177.98000002</v>
      </c>
      <c r="M152" s="19">
        <f>M149</f>
        <v>73567092.939999819</v>
      </c>
      <c r="N152" s="21">
        <f>IF(ISERR(+K152/L152-1)," ",+K152/L152-1)</f>
        <v>7.5751682221295358E-2</v>
      </c>
      <c r="O152" s="1"/>
      <c r="P152" s="1"/>
      <c r="Q152" s="19"/>
      <c r="R152" s="19"/>
      <c r="S152" s="19"/>
      <c r="T152" s="19"/>
      <c r="U152" s="19"/>
      <c r="V152" s="19"/>
      <c r="W152" s="19"/>
      <c r="X152" s="21"/>
      <c r="Y152" s="1"/>
      <c r="Z152" s="19"/>
      <c r="AA152" s="19"/>
      <c r="AB152" s="19"/>
      <c r="AC152" s="21"/>
      <c r="AD152" s="1"/>
      <c r="AE152" s="1"/>
      <c r="AF152" s="19"/>
      <c r="AG152" s="19"/>
      <c r="AH152" s="19"/>
      <c r="AI152" s="19"/>
      <c r="AJ152" s="19"/>
      <c r="AK152" s="19"/>
      <c r="AL152" s="19"/>
      <c r="AM152" s="21"/>
      <c r="AN152" s="1"/>
      <c r="AO152" s="19"/>
      <c r="AP152" s="19"/>
      <c r="AQ152" s="19"/>
      <c r="AR152" s="2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 t="s">
        <v>127</v>
      </c>
      <c r="B153" s="19">
        <f t="shared" ref="B153:H153" si="30">SUM(B12:B148)</f>
        <v>1082730016.1087887</v>
      </c>
      <c r="C153" s="19">
        <f t="shared" si="30"/>
        <v>229442845.21121028</v>
      </c>
      <c r="D153" s="19">
        <f t="shared" si="30"/>
        <v>654276013.94999969</v>
      </c>
      <c r="E153" s="19">
        <f t="shared" si="30"/>
        <v>673602248.63000011</v>
      </c>
      <c r="F153" s="19">
        <f t="shared" si="30"/>
        <v>1331499096</v>
      </c>
      <c r="G153" s="19">
        <f t="shared" si="30"/>
        <v>1237736196.8200004</v>
      </c>
      <c r="H153" s="19">
        <f t="shared" si="30"/>
        <v>93762899.180000246</v>
      </c>
      <c r="I153" s="21">
        <f>F153/G153-1</f>
        <v>7.5753540553225918E-2</v>
      </c>
      <c r="J153" s="1" t="s">
        <v>123</v>
      </c>
      <c r="K153" s="19">
        <f>SUM(K12:K148)</f>
        <v>1312172861.3200004</v>
      </c>
      <c r="L153" s="19">
        <f>SUM(L12:L148)</f>
        <v>1216667228.7799993</v>
      </c>
      <c r="M153" s="19">
        <f>SUM(M12:M148)</f>
        <v>95505632.540000156</v>
      </c>
      <c r="N153" s="21">
        <f>IF(ISERR(+K153/L153-1)," ",+K153/L153-1)</f>
        <v>7.8497743903046091E-2</v>
      </c>
      <c r="O153" s="1"/>
      <c r="P153" s="1"/>
      <c r="Q153" s="19"/>
      <c r="R153" s="19"/>
      <c r="S153" s="19"/>
      <c r="T153" s="19"/>
      <c r="U153" s="19"/>
      <c r="V153" s="19"/>
      <c r="W153" s="19"/>
      <c r="X153" s="21"/>
      <c r="Y153" s="1"/>
      <c r="Z153" s="19"/>
      <c r="AA153" s="19"/>
      <c r="AB153" s="19"/>
      <c r="AC153" s="21"/>
      <c r="AD153" s="1"/>
      <c r="AE153" s="1"/>
      <c r="AF153" s="19"/>
      <c r="AG153" s="19"/>
      <c r="AH153" s="19"/>
      <c r="AI153" s="19"/>
      <c r="AJ153" s="19"/>
      <c r="AK153" s="19"/>
      <c r="AL153" s="19"/>
      <c r="AM153" s="21"/>
      <c r="AN153" s="1"/>
      <c r="AO153" s="19"/>
      <c r="AP153" s="19"/>
      <c r="AQ153" s="19"/>
      <c r="AR153" s="2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 t="s">
        <v>123</v>
      </c>
      <c r="B154" s="1"/>
      <c r="C154" s="1"/>
      <c r="D154" s="1"/>
      <c r="E154" s="5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1"/>
      <c r="Y154" s="1"/>
      <c r="Z154" s="1"/>
      <c r="AA154" s="1"/>
      <c r="AB154" s="1"/>
      <c r="AC154" s="21"/>
      <c r="AD154" s="1"/>
      <c r="AE154" s="1"/>
      <c r="AF154" s="1"/>
      <c r="AG154" s="1"/>
      <c r="AH154" s="1"/>
      <c r="AI154" s="1"/>
      <c r="AJ154" s="1"/>
      <c r="AK154" s="1"/>
      <c r="AL154" s="1"/>
      <c r="AM154" s="21"/>
      <c r="AN154" s="1"/>
      <c r="AO154" s="1"/>
      <c r="AP154" s="1"/>
      <c r="AQ154" s="1"/>
      <c r="AR154" s="2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27"/>
      <c r="B155" s="1"/>
      <c r="C155" s="1"/>
      <c r="D155" s="1"/>
      <c r="E155" s="5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5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5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5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5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5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5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5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5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5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5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5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5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5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5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5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5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5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5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5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5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5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5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5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5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5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5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5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5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5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5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5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5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5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5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5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5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5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5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5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5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5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5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5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5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5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5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5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5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5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5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</sheetData>
  <mergeCells count="4">
    <mergeCell ref="A2:N2"/>
    <mergeCell ref="A3:N3"/>
    <mergeCell ref="A4:N4"/>
    <mergeCell ref="A5:N5"/>
  </mergeCells>
  <pageMargins left="0.41" right="0.17" top="0.5" bottom="0.47" header="0.24" footer="0.24"/>
  <pageSetup paperSize="5" scale="60" orientation="landscape" r:id="rId1"/>
  <headerFooter alignWithMargins="0">
    <oddHeader>&amp;L&amp;D
&amp;T</oddHeader>
    <oddFooter>&amp;L&amp;Z&amp;F&amp;R&amp;P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05"/>
  <sheetViews>
    <sheetView zoomScale="75" zoomScaleNormal="75" zoomScaleSheetLayoutView="40" workbookViewId="0">
      <pane xSplit="1" ySplit="9" topLeftCell="B120" activePane="bottomRight" state="frozen"/>
      <selection activeCell="E136" sqref="E136"/>
      <selection pane="topRight" activeCell="E136" sqref="E136"/>
      <selection pane="bottomLeft" activeCell="E136" sqref="E136"/>
      <selection pane="bottomRight" activeCell="F137" sqref="F137"/>
    </sheetView>
  </sheetViews>
  <sheetFormatPr defaultColWidth="9.6640625" defaultRowHeight="15"/>
  <cols>
    <col min="1" max="1" width="18.6640625" style="8" customWidth="1"/>
    <col min="2" max="2" width="18.6640625" style="8" bestFit="1" customWidth="1"/>
    <col min="3" max="3" width="17.6640625" style="8" customWidth="1"/>
    <col min="4" max="4" width="18.44140625" style="8" bestFit="1" customWidth="1"/>
    <col min="5" max="5" width="16.6640625" style="8" customWidth="1"/>
    <col min="6" max="7" width="18.6640625" style="8" bestFit="1" customWidth="1"/>
    <col min="8" max="8" width="19.33203125" style="8" bestFit="1" customWidth="1"/>
    <col min="9" max="9" width="11.77734375" style="8" bestFit="1" customWidth="1"/>
    <col min="10" max="10" width="1.6640625" style="8" customWidth="1"/>
    <col min="11" max="11" width="18.6640625" style="8" bestFit="1" customWidth="1"/>
    <col min="12" max="12" width="18.77734375" style="8" customWidth="1"/>
    <col min="13" max="13" width="19.33203125" style="8" bestFit="1" customWidth="1"/>
    <col min="14" max="14" width="12.21875" style="8" bestFit="1" customWidth="1"/>
    <col min="15" max="15" width="4.6640625" style="8" customWidth="1"/>
    <col min="16" max="16" width="1.6640625" style="8" customWidth="1"/>
    <col min="17" max="17" width="18.6640625" style="8" bestFit="1" customWidth="1"/>
    <col min="18" max="18" width="17.6640625" style="8" customWidth="1"/>
    <col min="19" max="19" width="17.44140625" style="8" customWidth="1"/>
    <col min="20" max="20" width="16.21875" style="8" bestFit="1" customWidth="1"/>
    <col min="21" max="22" width="18" style="8" bestFit="1" customWidth="1"/>
    <col min="23" max="23" width="17.44140625" style="8" bestFit="1" customWidth="1"/>
    <col min="24" max="24" width="12.6640625" style="8" customWidth="1"/>
    <col min="25" max="25" width="1.6640625" style="8" customWidth="1"/>
    <col min="26" max="27" width="18.6640625" style="8" bestFit="1" customWidth="1"/>
    <col min="28" max="28" width="17.109375" style="8" customWidth="1"/>
    <col min="29" max="29" width="12.6640625" style="8" customWidth="1"/>
    <col min="30" max="30" width="4.6640625" style="8" customWidth="1"/>
    <col min="31" max="31" width="1.6640625" style="8" customWidth="1"/>
    <col min="32" max="32" width="18.6640625" style="8" bestFit="1" customWidth="1"/>
    <col min="33" max="33" width="17.6640625" style="8" customWidth="1"/>
    <col min="34" max="34" width="18.44140625" style="8" bestFit="1" customWidth="1"/>
    <col min="35" max="35" width="16.6640625" style="8" customWidth="1"/>
    <col min="36" max="37" width="18.6640625" style="8" bestFit="1" customWidth="1"/>
    <col min="38" max="38" width="19.33203125" style="8" bestFit="1" customWidth="1"/>
    <col min="39" max="39" width="11.77734375" style="8" bestFit="1" customWidth="1"/>
    <col min="40" max="40" width="1.6640625" style="8" customWidth="1"/>
    <col min="41" max="41" width="18.6640625" style="8" bestFit="1" customWidth="1"/>
    <col min="42" max="42" width="18.77734375" style="8" customWidth="1"/>
    <col min="43" max="43" width="19.33203125" style="8" bestFit="1" customWidth="1"/>
    <col min="44" max="44" width="12.21875" style="8" bestFit="1" customWidth="1"/>
    <col min="45" max="45" width="4.6640625" style="8" customWidth="1"/>
    <col min="46" max="49" width="9.6640625" style="8" customWidth="1"/>
    <col min="50" max="50" width="20.6640625" style="8" customWidth="1"/>
    <col min="51" max="16384" width="9.6640625" style="8"/>
  </cols>
  <sheetData>
    <row r="1" spans="1:256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 t="s">
        <v>135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7"/>
      <c r="AS1" s="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>
      <c r="A2" s="86" t="str">
        <f>Jan!A2:N2</f>
        <v>DEPARTMENT OF TAXATION &amp; FINANCE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6"/>
      <c r="P2" s="6"/>
      <c r="Q2" s="6"/>
      <c r="R2" s="6"/>
      <c r="S2" s="6"/>
      <c r="T2" s="9"/>
      <c r="U2" s="9"/>
      <c r="V2" s="9"/>
      <c r="W2" s="9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9"/>
      <c r="AJ2" s="9"/>
      <c r="AK2" s="9"/>
      <c r="AL2" s="9"/>
      <c r="AM2" s="6"/>
      <c r="AN2" s="6"/>
      <c r="AO2" s="6"/>
      <c r="AP2" s="6"/>
      <c r="AQ2" s="6"/>
      <c r="AR2" s="6"/>
      <c r="AS2" s="6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75">
      <c r="A3" s="86" t="str">
        <f>Jan!A3:N3</f>
        <v>OFFICE OF PROCESSING AND TAXPAYER SERVICES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6"/>
      <c r="P3" s="6"/>
      <c r="Q3" s="6"/>
      <c r="R3" s="6"/>
      <c r="S3" s="6"/>
      <c r="T3" s="9"/>
      <c r="U3" s="9"/>
      <c r="V3" s="9"/>
      <c r="W3" s="9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9"/>
      <c r="AJ3" s="9"/>
      <c r="AK3" s="9"/>
      <c r="AL3" s="9"/>
      <c r="AM3" s="6"/>
      <c r="AN3" s="6"/>
      <c r="AO3" s="6"/>
      <c r="AP3" s="6"/>
      <c r="AQ3" s="6"/>
      <c r="AR3" s="6"/>
      <c r="AS3" s="6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>
      <c r="A4" s="86" t="str">
        <f>Jan!A4:N4</f>
        <v>SALES TAX MONTHLY CASH/COLLECTIONS REPORT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"/>
      <c r="P4" s="6"/>
      <c r="Q4" s="6"/>
      <c r="R4" s="6"/>
      <c r="S4" s="6"/>
      <c r="T4" s="9"/>
      <c r="U4" s="9"/>
      <c r="V4" s="9"/>
      <c r="W4" s="9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9"/>
      <c r="AJ4" s="9"/>
      <c r="AK4" s="9"/>
      <c r="AL4" s="9"/>
      <c r="AM4" s="6"/>
      <c r="AN4" s="6"/>
      <c r="AO4" s="6"/>
      <c r="AP4" s="6"/>
      <c r="AQ4" s="6"/>
      <c r="AR4" s="6"/>
      <c r="AS4" s="6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>
      <c r="A5" s="85" t="str">
        <f>CONCATENATE("MONTH OF MARCH ",Setup!B2)</f>
        <v>MONTH OF MARCH 2020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6"/>
      <c r="P5" s="6"/>
      <c r="Q5" s="6"/>
      <c r="R5" s="6"/>
      <c r="S5" s="6"/>
      <c r="T5" s="9"/>
      <c r="U5" s="9"/>
      <c r="V5" s="9"/>
      <c r="W5" s="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9"/>
      <c r="AJ5" s="9"/>
      <c r="AK5" s="9"/>
      <c r="AL5" s="9"/>
      <c r="AM5" s="6"/>
      <c r="AN5" s="6"/>
      <c r="AO5" s="6"/>
      <c r="AP5" s="6"/>
      <c r="AQ5" s="6"/>
      <c r="AR5" s="6"/>
      <c r="AS5" s="6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6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6.5" thickTop="1">
      <c r="A7" s="10"/>
      <c r="B7" s="10"/>
      <c r="C7" s="10"/>
      <c r="D7" s="10"/>
      <c r="E7" s="10"/>
      <c r="F7" s="11" t="s">
        <v>136</v>
      </c>
      <c r="G7" s="11" t="s">
        <v>136</v>
      </c>
      <c r="H7" s="11" t="s">
        <v>131</v>
      </c>
      <c r="I7" s="11" t="s">
        <v>133</v>
      </c>
      <c r="J7" s="10"/>
      <c r="K7" s="11" t="s">
        <v>134</v>
      </c>
      <c r="L7" s="11" t="s">
        <v>134</v>
      </c>
      <c r="M7" s="11" t="s">
        <v>131</v>
      </c>
      <c r="N7" s="11" t="s">
        <v>133</v>
      </c>
      <c r="O7" s="10"/>
      <c r="P7" s="10"/>
      <c r="Q7" s="10"/>
      <c r="R7" s="10"/>
      <c r="S7" s="10"/>
      <c r="T7" s="10"/>
      <c r="U7" s="11"/>
      <c r="V7" s="11"/>
      <c r="W7" s="11"/>
      <c r="X7" s="11"/>
      <c r="Y7" s="10"/>
      <c r="Z7" s="11"/>
      <c r="AA7" s="11"/>
      <c r="AB7" s="11"/>
      <c r="AC7" s="11"/>
      <c r="AD7" s="10"/>
      <c r="AE7" s="10"/>
      <c r="AF7" s="10"/>
      <c r="AG7" s="10"/>
      <c r="AH7" s="10"/>
      <c r="AI7" s="10"/>
      <c r="AJ7" s="11"/>
      <c r="AK7" s="11"/>
      <c r="AL7" s="11"/>
      <c r="AM7" s="11"/>
      <c r="AN7" s="10"/>
      <c r="AO7" s="11"/>
      <c r="AP7" s="11"/>
      <c r="AQ7" s="11"/>
      <c r="AR7" s="11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7" customFormat="1" ht="15.75">
      <c r="A8" s="12"/>
      <c r="B8" s="16" t="str">
        <f>CONCATENATE("APR ",Setup!B8," ",Setup!C2)</f>
        <v>APR 6 20</v>
      </c>
      <c r="C8" s="16" t="str">
        <f>CONCATENATE("+ APR ",Setup!C8," ",Setup!C2)</f>
        <v>+ APR 10 20</v>
      </c>
      <c r="D8" s="16" t="str">
        <f>CONCATENATE("- MAR ",Setup!C2," EFT")</f>
        <v>- MAR 20 EFT</v>
      </c>
      <c r="E8" s="16" t="str">
        <f>CONCATENATE("+ FEB ",Setup!C2," EFT")</f>
        <v>+ FEB 20 EFT</v>
      </c>
      <c r="F8" s="16" t="str">
        <f>CONCATENATE("= MAR ",Setup!C2)</f>
        <v>= MAR 20</v>
      </c>
      <c r="G8" s="16" t="str">
        <f>CONCATENATE("MAR ",Setup!D2)</f>
        <v>MAR 19</v>
      </c>
      <c r="H8" s="13" t="s">
        <v>132</v>
      </c>
      <c r="I8" s="13" t="s">
        <v>132</v>
      </c>
      <c r="J8" s="12" t="s">
        <v>123</v>
      </c>
      <c r="K8" s="16" t="str">
        <f>CONCATENATE("MAR ",Setup!C2)</f>
        <v>MAR 20</v>
      </c>
      <c r="L8" s="13" t="str">
        <f>G8</f>
        <v>MAR 19</v>
      </c>
      <c r="M8" s="13" t="s">
        <v>132</v>
      </c>
      <c r="N8" s="13" t="s">
        <v>132</v>
      </c>
      <c r="O8" s="12"/>
      <c r="P8" s="12"/>
      <c r="Q8" s="16"/>
      <c r="R8" s="14"/>
      <c r="S8" s="14"/>
      <c r="T8" s="14"/>
      <c r="U8" s="14"/>
      <c r="V8" s="16"/>
      <c r="W8" s="13"/>
      <c r="X8" s="13"/>
      <c r="Y8" s="12"/>
      <c r="Z8" s="16"/>
      <c r="AA8" s="13"/>
      <c r="AB8" s="13"/>
      <c r="AC8" s="13"/>
      <c r="AD8" s="12"/>
      <c r="AE8" s="12"/>
      <c r="AF8" s="16"/>
      <c r="AG8" s="16"/>
      <c r="AH8" s="13"/>
      <c r="AI8" s="16"/>
      <c r="AJ8" s="14"/>
      <c r="AK8" s="16"/>
      <c r="AL8" s="13"/>
      <c r="AM8" s="13"/>
      <c r="AN8" s="12"/>
      <c r="AO8" s="16"/>
      <c r="AP8" s="13"/>
      <c r="AQ8" s="13"/>
      <c r="AR8" s="13"/>
      <c r="AS8" s="1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5.7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>
      <c r="A11" s="6" t="s">
        <v>0</v>
      </c>
      <c r="B11" s="1" t="s">
        <v>123</v>
      </c>
      <c r="C11" s="1" t="s">
        <v>123</v>
      </c>
      <c r="D11" s="1" t="s">
        <v>123</v>
      </c>
      <c r="E11" s="1" t="s">
        <v>123</v>
      </c>
      <c r="F11" s="1" t="s">
        <v>123</v>
      </c>
      <c r="G11" s="1" t="s">
        <v>123</v>
      </c>
      <c r="H11" s="1" t="s">
        <v>123</v>
      </c>
      <c r="I11" s="1" t="s">
        <v>123</v>
      </c>
      <c r="J11" s="1" t="s">
        <v>123</v>
      </c>
      <c r="K11" s="1" t="s">
        <v>123</v>
      </c>
      <c r="L11" s="1"/>
      <c r="M11" s="1" t="s">
        <v>123</v>
      </c>
      <c r="N11" s="1" t="s">
        <v>123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>
      <c r="A12" s="1" t="s">
        <v>1</v>
      </c>
      <c r="B12" s="82">
        <v>0</v>
      </c>
      <c r="C12" s="82">
        <v>0</v>
      </c>
      <c r="D12" s="82">
        <v>0</v>
      </c>
      <c r="E12" s="19">
        <f>Feb!D12</f>
        <v>0</v>
      </c>
      <c r="F12" s="19">
        <f t="shared" ref="F12:F43" si="0">B12+C12-D12+E12</f>
        <v>0</v>
      </c>
      <c r="G12" s="81">
        <v>0</v>
      </c>
      <c r="H12" s="19">
        <f t="shared" ref="H12:H43" si="1">F12-G12</f>
        <v>0</v>
      </c>
      <c r="I12" s="21" t="str">
        <f t="shared" ref="I12:I43" si="2">IF(ISERR(+F12/G12-1)," ",+F12/G12-1)</f>
        <v xml:space="preserve"> </v>
      </c>
      <c r="J12" s="1" t="s">
        <v>123</v>
      </c>
      <c r="K12" s="19">
        <f t="shared" ref="K12:K43" si="3">B12+C12</f>
        <v>0</v>
      </c>
      <c r="L12" s="81">
        <v>0</v>
      </c>
      <c r="M12" s="19">
        <f t="shared" ref="M12:M43" si="4">K12-L12</f>
        <v>0</v>
      </c>
      <c r="N12" s="21" t="str">
        <f t="shared" ref="N12:N43" si="5">IF(ISERR(+K12/L12-1)," ",+K12/L12-1)</f>
        <v xml:space="preserve"> </v>
      </c>
      <c r="O12" s="1"/>
      <c r="P12" s="1"/>
      <c r="Q12" s="55"/>
      <c r="R12" s="55"/>
      <c r="S12" s="55"/>
      <c r="T12" s="19"/>
      <c r="U12" s="19"/>
      <c r="V12" s="19"/>
      <c r="W12" s="19"/>
      <c r="X12" s="21"/>
      <c r="Y12" s="1"/>
      <c r="Z12" s="19"/>
      <c r="AA12" s="19"/>
      <c r="AB12" s="19"/>
      <c r="AC12" s="21"/>
      <c r="AD12" s="1"/>
      <c r="AE12" s="1"/>
      <c r="AF12" s="56"/>
      <c r="AG12" s="56"/>
      <c r="AH12" s="56"/>
      <c r="AI12" s="19"/>
      <c r="AJ12" s="19"/>
      <c r="AK12" s="19"/>
      <c r="AL12" s="19"/>
      <c r="AM12" s="21"/>
      <c r="AN12" s="1"/>
      <c r="AO12" s="19"/>
      <c r="AP12" s="19"/>
      <c r="AQ12" s="19"/>
      <c r="AR12" s="2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>
      <c r="A13" s="1" t="s">
        <v>2</v>
      </c>
      <c r="B13" s="82">
        <v>714918.27</v>
      </c>
      <c r="C13" s="82">
        <v>50276.810000000056</v>
      </c>
      <c r="D13" s="82">
        <v>314004.7</v>
      </c>
      <c r="E13" s="19">
        <f>Feb!D13</f>
        <v>360180.47</v>
      </c>
      <c r="F13" s="19">
        <f t="shared" si="0"/>
        <v>811370.85000000009</v>
      </c>
      <c r="G13" s="81">
        <v>925657.65999999992</v>
      </c>
      <c r="H13" s="19">
        <f t="shared" si="1"/>
        <v>-114286.80999999982</v>
      </c>
      <c r="I13" s="21">
        <f t="shared" si="2"/>
        <v>-0.12346552612117945</v>
      </c>
      <c r="J13" s="1"/>
      <c r="K13" s="19">
        <f t="shared" si="3"/>
        <v>765195.08000000007</v>
      </c>
      <c r="L13" s="81">
        <v>924320.91999999981</v>
      </c>
      <c r="M13" s="19">
        <f t="shared" si="4"/>
        <v>-159125.83999999973</v>
      </c>
      <c r="N13" s="21">
        <f t="shared" si="5"/>
        <v>-0.17215432060111735</v>
      </c>
      <c r="O13" s="1"/>
      <c r="P13" s="1"/>
      <c r="Q13" s="55"/>
      <c r="R13" s="55"/>
      <c r="S13" s="55"/>
      <c r="T13" s="19"/>
      <c r="U13" s="19"/>
      <c r="V13" s="19"/>
      <c r="W13" s="19"/>
      <c r="X13" s="21"/>
      <c r="Y13" s="21"/>
      <c r="Z13" s="19"/>
      <c r="AA13" s="19"/>
      <c r="AB13" s="19"/>
      <c r="AC13" s="21"/>
      <c r="AD13" s="1"/>
      <c r="AE13" s="1"/>
      <c r="AF13" s="56"/>
      <c r="AG13" s="56"/>
      <c r="AH13" s="56"/>
      <c r="AI13" s="19"/>
      <c r="AJ13" s="19"/>
      <c r="AK13" s="19"/>
      <c r="AL13" s="19"/>
      <c r="AM13" s="21"/>
      <c r="AN13" s="1"/>
      <c r="AO13" s="19"/>
      <c r="AP13" s="19"/>
      <c r="AQ13" s="19"/>
      <c r="AR13" s="2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 t="s">
        <v>3</v>
      </c>
      <c r="B14" s="82">
        <v>0</v>
      </c>
      <c r="C14" s="82">
        <v>0</v>
      </c>
      <c r="D14" s="82">
        <v>0</v>
      </c>
      <c r="E14" s="19">
        <f>Feb!D14</f>
        <v>0</v>
      </c>
      <c r="F14" s="19">
        <f t="shared" si="0"/>
        <v>0</v>
      </c>
      <c r="G14" s="81">
        <v>-0.46000000000000008</v>
      </c>
      <c r="H14" s="19">
        <f t="shared" si="1"/>
        <v>0.46000000000000008</v>
      </c>
      <c r="I14" s="21">
        <f t="shared" si="2"/>
        <v>-1</v>
      </c>
      <c r="J14" s="1"/>
      <c r="K14" s="19">
        <f t="shared" si="3"/>
        <v>0</v>
      </c>
      <c r="L14" s="81">
        <v>-0.46000000000000008</v>
      </c>
      <c r="M14" s="19">
        <f t="shared" si="4"/>
        <v>0.46000000000000008</v>
      </c>
      <c r="N14" s="21">
        <f t="shared" si="5"/>
        <v>-1</v>
      </c>
      <c r="O14" s="1"/>
      <c r="P14" s="1"/>
      <c r="Q14" s="55"/>
      <c r="R14" s="55"/>
      <c r="S14" s="55"/>
      <c r="T14" s="19"/>
      <c r="U14" s="19"/>
      <c r="V14" s="19"/>
      <c r="W14" s="19"/>
      <c r="X14" s="21"/>
      <c r="Y14" s="21"/>
      <c r="Z14" s="19"/>
      <c r="AA14" s="19"/>
      <c r="AB14" s="19"/>
      <c r="AC14" s="21"/>
      <c r="AD14" s="1"/>
      <c r="AE14" s="1"/>
      <c r="AF14" s="56"/>
      <c r="AG14" s="56"/>
      <c r="AH14" s="56"/>
      <c r="AI14" s="19"/>
      <c r="AJ14" s="19"/>
      <c r="AK14" s="19"/>
      <c r="AL14" s="19"/>
      <c r="AM14" s="21"/>
      <c r="AN14" s="1"/>
      <c r="AO14" s="19"/>
      <c r="AP14" s="19"/>
      <c r="AQ14" s="19"/>
      <c r="AR14" s="2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 t="s">
        <v>4</v>
      </c>
      <c r="B15" s="82">
        <v>0</v>
      </c>
      <c r="C15" s="82">
        <v>0</v>
      </c>
      <c r="D15" s="82">
        <v>0</v>
      </c>
      <c r="E15" s="19">
        <f>Feb!D15</f>
        <v>0</v>
      </c>
      <c r="F15" s="19">
        <f t="shared" si="0"/>
        <v>0</v>
      </c>
      <c r="G15" s="81">
        <v>0</v>
      </c>
      <c r="H15" s="19">
        <f t="shared" si="1"/>
        <v>0</v>
      </c>
      <c r="I15" s="21" t="str">
        <f t="shared" si="2"/>
        <v xml:space="preserve"> </v>
      </c>
      <c r="J15" s="1"/>
      <c r="K15" s="19">
        <f t="shared" si="3"/>
        <v>0</v>
      </c>
      <c r="L15" s="81">
        <v>0</v>
      </c>
      <c r="M15" s="19">
        <f t="shared" si="4"/>
        <v>0</v>
      </c>
      <c r="N15" s="21" t="str">
        <f t="shared" si="5"/>
        <v xml:space="preserve"> </v>
      </c>
      <c r="O15" s="1"/>
      <c r="P15" s="1"/>
      <c r="Q15" s="55"/>
      <c r="R15" s="55"/>
      <c r="S15" s="55"/>
      <c r="T15" s="19"/>
      <c r="U15" s="19"/>
      <c r="V15" s="19"/>
      <c r="W15" s="19"/>
      <c r="X15" s="21"/>
      <c r="Y15" s="21"/>
      <c r="Z15" s="19"/>
      <c r="AA15" s="19"/>
      <c r="AB15" s="19"/>
      <c r="AC15" s="21"/>
      <c r="AD15" s="1"/>
      <c r="AE15" s="1"/>
      <c r="AF15" s="56"/>
      <c r="AG15" s="56"/>
      <c r="AH15" s="56"/>
      <c r="AI15" s="19"/>
      <c r="AJ15" s="19"/>
      <c r="AK15" s="19"/>
      <c r="AL15" s="19"/>
      <c r="AM15" s="21"/>
      <c r="AN15" s="1"/>
      <c r="AO15" s="19"/>
      <c r="AP15" s="19"/>
      <c r="AQ15" s="19"/>
      <c r="AR15" s="2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 t="s">
        <v>5</v>
      </c>
      <c r="B16" s="82">
        <v>0</v>
      </c>
      <c r="C16" s="82">
        <v>-0.1</v>
      </c>
      <c r="D16" s="82">
        <v>0</v>
      </c>
      <c r="E16" s="19">
        <f>Feb!D16</f>
        <v>0</v>
      </c>
      <c r="F16" s="19">
        <f t="shared" si="0"/>
        <v>-0.1</v>
      </c>
      <c r="G16" s="81">
        <v>0.42000000000000004</v>
      </c>
      <c r="H16" s="19">
        <f t="shared" si="1"/>
        <v>-0.52</v>
      </c>
      <c r="I16" s="21">
        <f t="shared" si="2"/>
        <v>-1.2380952380952381</v>
      </c>
      <c r="J16" s="1"/>
      <c r="K16" s="19">
        <f t="shared" si="3"/>
        <v>-0.1</v>
      </c>
      <c r="L16" s="81">
        <v>0.42000000000000004</v>
      </c>
      <c r="M16" s="19">
        <f t="shared" si="4"/>
        <v>-0.52</v>
      </c>
      <c r="N16" s="21">
        <f t="shared" si="5"/>
        <v>-1.2380952380952381</v>
      </c>
      <c r="O16" s="1"/>
      <c r="P16" s="1"/>
      <c r="Q16" s="55"/>
      <c r="R16" s="55"/>
      <c r="S16" s="55"/>
      <c r="T16" s="19"/>
      <c r="U16" s="19"/>
      <c r="V16" s="19"/>
      <c r="W16" s="19"/>
      <c r="X16" s="21"/>
      <c r="Y16" s="21"/>
      <c r="Z16" s="19"/>
      <c r="AA16" s="19"/>
      <c r="AB16" s="19"/>
      <c r="AC16" s="21"/>
      <c r="AD16" s="1"/>
      <c r="AE16" s="1"/>
      <c r="AF16" s="56"/>
      <c r="AG16" s="56"/>
      <c r="AH16" s="56"/>
      <c r="AI16" s="19"/>
      <c r="AJ16" s="19"/>
      <c r="AK16" s="19"/>
      <c r="AL16" s="19"/>
      <c r="AM16" s="21"/>
      <c r="AN16" s="1"/>
      <c r="AO16" s="19"/>
      <c r="AP16" s="19"/>
      <c r="AQ16" s="19"/>
      <c r="AR16" s="2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 t="s">
        <v>6</v>
      </c>
      <c r="B17" s="82">
        <v>-0.06</v>
      </c>
      <c r="C17" s="82">
        <v>47.36</v>
      </c>
      <c r="D17" s="82">
        <v>0</v>
      </c>
      <c r="E17" s="19">
        <f>Feb!D17</f>
        <v>0</v>
      </c>
      <c r="F17" s="19">
        <f t="shared" si="0"/>
        <v>47.3</v>
      </c>
      <c r="G17" s="81">
        <v>1698.96</v>
      </c>
      <c r="H17" s="19">
        <f t="shared" si="1"/>
        <v>-1651.66</v>
      </c>
      <c r="I17" s="21">
        <f t="shared" si="2"/>
        <v>-0.97215943871544941</v>
      </c>
      <c r="J17" s="1"/>
      <c r="K17" s="19">
        <f t="shared" si="3"/>
        <v>47.3</v>
      </c>
      <c r="L17" s="81">
        <v>1698.96</v>
      </c>
      <c r="M17" s="19">
        <f t="shared" si="4"/>
        <v>-1651.66</v>
      </c>
      <c r="N17" s="21">
        <f t="shared" si="5"/>
        <v>-0.97215943871544941</v>
      </c>
      <c r="O17" s="1"/>
      <c r="P17" s="1"/>
      <c r="Q17" s="55"/>
      <c r="R17" s="55"/>
      <c r="S17" s="55"/>
      <c r="T17" s="19"/>
      <c r="U17" s="19"/>
      <c r="V17" s="19"/>
      <c r="W17" s="19"/>
      <c r="X17" s="21"/>
      <c r="Y17" s="21"/>
      <c r="Z17" s="19"/>
      <c r="AA17" s="19"/>
      <c r="AB17" s="19"/>
      <c r="AC17" s="21"/>
      <c r="AD17" s="1"/>
      <c r="AE17" s="1"/>
      <c r="AF17" s="56"/>
      <c r="AG17" s="56"/>
      <c r="AH17" s="56"/>
      <c r="AI17" s="19"/>
      <c r="AJ17" s="19"/>
      <c r="AK17" s="19"/>
      <c r="AL17" s="19"/>
      <c r="AM17" s="21"/>
      <c r="AN17" s="1"/>
      <c r="AO17" s="19"/>
      <c r="AP17" s="19"/>
      <c r="AQ17" s="19"/>
      <c r="AR17" s="2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 t="s">
        <v>7</v>
      </c>
      <c r="B18" s="82">
        <v>0</v>
      </c>
      <c r="C18" s="82">
        <v>0</v>
      </c>
      <c r="D18" s="82">
        <v>0</v>
      </c>
      <c r="E18" s="19">
        <f>Feb!D18</f>
        <v>0</v>
      </c>
      <c r="F18" s="19">
        <f t="shared" si="0"/>
        <v>0</v>
      </c>
      <c r="G18" s="81">
        <v>0</v>
      </c>
      <c r="H18" s="19">
        <f t="shared" si="1"/>
        <v>0</v>
      </c>
      <c r="I18" s="21" t="str">
        <f t="shared" si="2"/>
        <v xml:space="preserve"> </v>
      </c>
      <c r="J18" s="1"/>
      <c r="K18" s="19">
        <f t="shared" si="3"/>
        <v>0</v>
      </c>
      <c r="L18" s="81">
        <v>0</v>
      </c>
      <c r="M18" s="19">
        <f t="shared" si="4"/>
        <v>0</v>
      </c>
      <c r="N18" s="21" t="str">
        <f t="shared" si="5"/>
        <v xml:space="preserve"> </v>
      </c>
      <c r="O18" s="1"/>
      <c r="P18" s="1"/>
      <c r="Q18" s="55"/>
      <c r="R18" s="55"/>
      <c r="S18" s="55"/>
      <c r="T18" s="19"/>
      <c r="U18" s="19"/>
      <c r="V18" s="19"/>
      <c r="W18" s="19"/>
      <c r="X18" s="21"/>
      <c r="Y18" s="21"/>
      <c r="Z18" s="19"/>
      <c r="AA18" s="19"/>
      <c r="AB18" s="19"/>
      <c r="AC18" s="21"/>
      <c r="AD18" s="1"/>
      <c r="AE18" s="1"/>
      <c r="AF18" s="56"/>
      <c r="AG18" s="56"/>
      <c r="AH18" s="56"/>
      <c r="AI18" s="19"/>
      <c r="AJ18" s="19"/>
      <c r="AK18" s="19"/>
      <c r="AL18" s="19"/>
      <c r="AM18" s="21"/>
      <c r="AN18" s="1"/>
      <c r="AO18" s="19"/>
      <c r="AP18" s="19"/>
      <c r="AQ18" s="19"/>
      <c r="AR18" s="2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 t="s">
        <v>8</v>
      </c>
      <c r="B19" s="82">
        <v>0</v>
      </c>
      <c r="C19" s="82">
        <v>0</v>
      </c>
      <c r="D19" s="82">
        <v>0</v>
      </c>
      <c r="E19" s="19">
        <f>Feb!D19</f>
        <v>0</v>
      </c>
      <c r="F19" s="19">
        <f t="shared" si="0"/>
        <v>0</v>
      </c>
      <c r="G19" s="81">
        <v>0</v>
      </c>
      <c r="H19" s="19">
        <f t="shared" si="1"/>
        <v>0</v>
      </c>
      <c r="I19" s="21" t="str">
        <f t="shared" si="2"/>
        <v xml:space="preserve"> </v>
      </c>
      <c r="J19" s="1"/>
      <c r="K19" s="19">
        <f t="shared" si="3"/>
        <v>0</v>
      </c>
      <c r="L19" s="81">
        <v>0</v>
      </c>
      <c r="M19" s="19">
        <f t="shared" si="4"/>
        <v>0</v>
      </c>
      <c r="N19" s="21" t="str">
        <f t="shared" si="5"/>
        <v xml:space="preserve"> </v>
      </c>
      <c r="O19" s="1"/>
      <c r="P19" s="1"/>
      <c r="Q19" s="55"/>
      <c r="R19" s="55"/>
      <c r="S19" s="55"/>
      <c r="T19" s="19"/>
      <c r="U19" s="19"/>
      <c r="V19" s="19"/>
      <c r="W19" s="19"/>
      <c r="X19" s="21"/>
      <c r="Y19" s="21"/>
      <c r="Z19" s="19"/>
      <c r="AA19" s="19"/>
      <c r="AB19" s="19"/>
      <c r="AC19" s="21"/>
      <c r="AD19" s="1"/>
      <c r="AE19" s="1"/>
      <c r="AF19" s="56"/>
      <c r="AG19" s="56"/>
      <c r="AH19" s="56"/>
      <c r="AI19" s="19"/>
      <c r="AJ19" s="19"/>
      <c r="AK19" s="19"/>
      <c r="AL19" s="19"/>
      <c r="AM19" s="21"/>
      <c r="AN19" s="1"/>
      <c r="AO19" s="19"/>
      <c r="AP19" s="19"/>
      <c r="AQ19" s="19"/>
      <c r="AR19" s="2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 t="s">
        <v>9</v>
      </c>
      <c r="B20" s="82">
        <v>0</v>
      </c>
      <c r="C20" s="82">
        <v>-0.42000000000000004</v>
      </c>
      <c r="D20" s="82">
        <v>0</v>
      </c>
      <c r="E20" s="19">
        <f>Feb!D20</f>
        <v>0</v>
      </c>
      <c r="F20" s="19">
        <f t="shared" si="0"/>
        <v>-0.42000000000000004</v>
      </c>
      <c r="G20" s="81">
        <v>0.10999999999999999</v>
      </c>
      <c r="H20" s="19">
        <f t="shared" si="1"/>
        <v>-0.53</v>
      </c>
      <c r="I20" s="21">
        <f t="shared" si="2"/>
        <v>-4.8181818181818183</v>
      </c>
      <c r="J20" s="1"/>
      <c r="K20" s="19">
        <f t="shared" si="3"/>
        <v>-0.42000000000000004</v>
      </c>
      <c r="L20" s="81">
        <v>0.10999999999999999</v>
      </c>
      <c r="M20" s="19">
        <f t="shared" si="4"/>
        <v>-0.53</v>
      </c>
      <c r="N20" s="21">
        <f t="shared" si="5"/>
        <v>-4.8181818181818183</v>
      </c>
      <c r="O20" s="1"/>
      <c r="P20" s="1"/>
      <c r="Q20" s="55"/>
      <c r="R20" s="55"/>
      <c r="S20" s="55"/>
      <c r="T20" s="19"/>
      <c r="U20" s="19"/>
      <c r="V20" s="19"/>
      <c r="W20" s="19"/>
      <c r="X20" s="21"/>
      <c r="Y20" s="21"/>
      <c r="Z20" s="19"/>
      <c r="AA20" s="19"/>
      <c r="AB20" s="19"/>
      <c r="AC20" s="21"/>
      <c r="AD20" s="1"/>
      <c r="AE20" s="1"/>
      <c r="AF20" s="56"/>
      <c r="AG20" s="56"/>
      <c r="AH20" s="56"/>
      <c r="AI20" s="19"/>
      <c r="AJ20" s="19"/>
      <c r="AK20" s="19"/>
      <c r="AL20" s="19"/>
      <c r="AM20" s="21"/>
      <c r="AN20" s="1"/>
      <c r="AO20" s="19"/>
      <c r="AP20" s="19"/>
      <c r="AQ20" s="19"/>
      <c r="AR20" s="2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 t="s">
        <v>10</v>
      </c>
      <c r="B21" s="82">
        <v>0</v>
      </c>
      <c r="C21" s="82">
        <v>280.61</v>
      </c>
      <c r="D21" s="82">
        <v>0</v>
      </c>
      <c r="E21" s="19">
        <f>Feb!D21</f>
        <v>0</v>
      </c>
      <c r="F21" s="19">
        <f t="shared" si="0"/>
        <v>280.61</v>
      </c>
      <c r="G21" s="81">
        <v>218.89</v>
      </c>
      <c r="H21" s="19">
        <f t="shared" si="1"/>
        <v>61.720000000000027</v>
      </c>
      <c r="I21" s="21">
        <f t="shared" si="2"/>
        <v>0.28196811183699588</v>
      </c>
      <c r="J21" s="1"/>
      <c r="K21" s="19">
        <f t="shared" si="3"/>
        <v>280.61</v>
      </c>
      <c r="L21" s="81">
        <v>218.89</v>
      </c>
      <c r="M21" s="19">
        <f t="shared" si="4"/>
        <v>61.720000000000027</v>
      </c>
      <c r="N21" s="21">
        <f t="shared" si="5"/>
        <v>0.28196811183699588</v>
      </c>
      <c r="O21" s="1"/>
      <c r="P21" s="1"/>
      <c r="Q21" s="55"/>
      <c r="R21" s="55"/>
      <c r="S21" s="55"/>
      <c r="T21" s="19"/>
      <c r="U21" s="19"/>
      <c r="V21" s="19"/>
      <c r="W21" s="19"/>
      <c r="X21" s="21"/>
      <c r="Y21" s="21"/>
      <c r="Z21" s="19"/>
      <c r="AA21" s="19"/>
      <c r="AB21" s="19"/>
      <c r="AC21" s="21"/>
      <c r="AD21" s="1"/>
      <c r="AE21" s="1"/>
      <c r="AF21" s="56"/>
      <c r="AG21" s="56"/>
      <c r="AH21" s="56"/>
      <c r="AI21" s="19"/>
      <c r="AJ21" s="19"/>
      <c r="AK21" s="19"/>
      <c r="AL21" s="19"/>
      <c r="AM21" s="21"/>
      <c r="AN21" s="1"/>
      <c r="AO21" s="19"/>
      <c r="AP21" s="19"/>
      <c r="AQ21" s="19"/>
      <c r="AR21" s="2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 t="s">
        <v>11</v>
      </c>
      <c r="B22" s="82">
        <v>0</v>
      </c>
      <c r="C22" s="82">
        <v>0</v>
      </c>
      <c r="D22" s="82">
        <v>0</v>
      </c>
      <c r="E22" s="19">
        <f>Feb!D22</f>
        <v>0</v>
      </c>
      <c r="F22" s="19">
        <f t="shared" si="0"/>
        <v>0</v>
      </c>
      <c r="G22" s="81">
        <v>0</v>
      </c>
      <c r="H22" s="19">
        <f t="shared" si="1"/>
        <v>0</v>
      </c>
      <c r="I22" s="21" t="str">
        <f t="shared" si="2"/>
        <v xml:space="preserve"> </v>
      </c>
      <c r="J22" s="1"/>
      <c r="K22" s="19">
        <f t="shared" si="3"/>
        <v>0</v>
      </c>
      <c r="L22" s="81">
        <v>0</v>
      </c>
      <c r="M22" s="19">
        <f t="shared" si="4"/>
        <v>0</v>
      </c>
      <c r="N22" s="21" t="str">
        <f t="shared" si="5"/>
        <v xml:space="preserve"> </v>
      </c>
      <c r="O22" s="1"/>
      <c r="P22" s="1"/>
      <c r="Q22" s="55"/>
      <c r="R22" s="55"/>
      <c r="S22" s="55"/>
      <c r="T22" s="19"/>
      <c r="U22" s="19"/>
      <c r="V22" s="19"/>
      <c r="W22" s="19"/>
      <c r="X22" s="21"/>
      <c r="Y22" s="21"/>
      <c r="Z22" s="19"/>
      <c r="AA22" s="19"/>
      <c r="AB22" s="19"/>
      <c r="AC22" s="21"/>
      <c r="AD22" s="1"/>
      <c r="AE22" s="1"/>
      <c r="AF22" s="56"/>
      <c r="AG22" s="56"/>
      <c r="AH22" s="56"/>
      <c r="AI22" s="19"/>
      <c r="AJ22" s="19"/>
      <c r="AK22" s="19"/>
      <c r="AL22" s="19"/>
      <c r="AM22" s="21"/>
      <c r="AN22" s="1"/>
      <c r="AO22" s="19"/>
      <c r="AP22" s="19"/>
      <c r="AQ22" s="19"/>
      <c r="AR22" s="2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 t="s">
        <v>12</v>
      </c>
      <c r="B23" s="82">
        <v>244275.87</v>
      </c>
      <c r="C23" s="82">
        <v>61701.989999999991</v>
      </c>
      <c r="D23" s="82">
        <v>111384.92</v>
      </c>
      <c r="E23" s="19">
        <f>Feb!D23</f>
        <v>119699.2</v>
      </c>
      <c r="F23" s="19">
        <f t="shared" si="0"/>
        <v>314292.14</v>
      </c>
      <c r="G23" s="81">
        <v>327240.13</v>
      </c>
      <c r="H23" s="19">
        <f t="shared" si="1"/>
        <v>-12947.989999999991</v>
      </c>
      <c r="I23" s="21">
        <f t="shared" si="2"/>
        <v>-3.9567243785167738E-2</v>
      </c>
      <c r="J23" s="1"/>
      <c r="K23" s="19">
        <f t="shared" si="3"/>
        <v>305977.86</v>
      </c>
      <c r="L23" s="81">
        <v>332447.35999999999</v>
      </c>
      <c r="M23" s="19">
        <f t="shared" si="4"/>
        <v>-26469.5</v>
      </c>
      <c r="N23" s="21">
        <f t="shared" si="5"/>
        <v>-7.9620123919768804E-2</v>
      </c>
      <c r="O23" s="1"/>
      <c r="P23" s="1"/>
      <c r="Q23" s="55"/>
      <c r="R23" s="55"/>
      <c r="S23" s="55"/>
      <c r="T23" s="19"/>
      <c r="U23" s="19"/>
      <c r="V23" s="19"/>
      <c r="W23" s="19"/>
      <c r="X23" s="21"/>
      <c r="Y23" s="21"/>
      <c r="Z23" s="19"/>
      <c r="AA23" s="19"/>
      <c r="AB23" s="19"/>
      <c r="AC23" s="21"/>
      <c r="AD23" s="1"/>
      <c r="AE23" s="1"/>
      <c r="AF23" s="56"/>
      <c r="AG23" s="56"/>
      <c r="AH23" s="56"/>
      <c r="AI23" s="19"/>
      <c r="AJ23" s="19"/>
      <c r="AK23" s="19"/>
      <c r="AL23" s="19"/>
      <c r="AM23" s="21"/>
      <c r="AN23" s="1"/>
      <c r="AO23" s="19"/>
      <c r="AP23" s="19"/>
      <c r="AQ23" s="19"/>
      <c r="AR23" s="2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 t="s">
        <v>13</v>
      </c>
      <c r="B24" s="82">
        <v>217481.62</v>
      </c>
      <c r="C24" s="82">
        <v>50480.870000000054</v>
      </c>
      <c r="D24" s="82">
        <v>127296.91</v>
      </c>
      <c r="E24" s="19">
        <f>Feb!D24</f>
        <v>147194.38</v>
      </c>
      <c r="F24" s="19">
        <f t="shared" si="0"/>
        <v>287859.96000000008</v>
      </c>
      <c r="G24" s="81">
        <v>450379.82000000007</v>
      </c>
      <c r="H24" s="19">
        <f t="shared" si="1"/>
        <v>-162519.85999999999</v>
      </c>
      <c r="I24" s="21">
        <f t="shared" si="2"/>
        <v>-0.36085067044078478</v>
      </c>
      <c r="J24" s="1"/>
      <c r="K24" s="19">
        <f t="shared" si="3"/>
        <v>267962.49000000005</v>
      </c>
      <c r="L24" s="81">
        <v>477207.66000000009</v>
      </c>
      <c r="M24" s="19">
        <f t="shared" si="4"/>
        <v>-209245.17000000004</v>
      </c>
      <c r="N24" s="21">
        <f t="shared" si="5"/>
        <v>-0.43847822979203643</v>
      </c>
      <c r="O24" s="1"/>
      <c r="P24" s="1"/>
      <c r="Q24" s="55"/>
      <c r="R24" s="55"/>
      <c r="S24" s="55"/>
      <c r="T24" s="19"/>
      <c r="U24" s="19"/>
      <c r="V24" s="19"/>
      <c r="W24" s="19"/>
      <c r="X24" s="21"/>
      <c r="Y24" s="21"/>
      <c r="Z24" s="19"/>
      <c r="AA24" s="19"/>
      <c r="AB24" s="19"/>
      <c r="AC24" s="21"/>
      <c r="AD24" s="1"/>
      <c r="AE24" s="1"/>
      <c r="AF24" s="56"/>
      <c r="AG24" s="56"/>
      <c r="AH24" s="56"/>
      <c r="AI24" s="19"/>
      <c r="AJ24" s="19"/>
      <c r="AK24" s="19"/>
      <c r="AL24" s="19"/>
      <c r="AM24" s="21"/>
      <c r="AN24" s="1"/>
      <c r="AO24" s="19"/>
      <c r="AP24" s="19"/>
      <c r="AQ24" s="19"/>
      <c r="AR24" s="2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 t="s">
        <v>14</v>
      </c>
      <c r="B25" s="82">
        <v>-0.05</v>
      </c>
      <c r="C25" s="82">
        <v>93.179999999999993</v>
      </c>
      <c r="D25" s="82">
        <v>0</v>
      </c>
      <c r="E25" s="19">
        <f>Feb!D25</f>
        <v>0</v>
      </c>
      <c r="F25" s="19">
        <f t="shared" si="0"/>
        <v>93.13</v>
      </c>
      <c r="G25" s="81">
        <v>83.679999999999993</v>
      </c>
      <c r="H25" s="19">
        <f t="shared" si="1"/>
        <v>9.4500000000000028</v>
      </c>
      <c r="I25" s="21">
        <f t="shared" si="2"/>
        <v>0.1129302103250478</v>
      </c>
      <c r="J25" s="1"/>
      <c r="K25" s="19">
        <f t="shared" si="3"/>
        <v>93.13</v>
      </c>
      <c r="L25" s="81">
        <v>83.679999999999993</v>
      </c>
      <c r="M25" s="19">
        <f t="shared" si="4"/>
        <v>9.4500000000000028</v>
      </c>
      <c r="N25" s="21">
        <f t="shared" si="5"/>
        <v>0.1129302103250478</v>
      </c>
      <c r="O25" s="1"/>
      <c r="P25" s="1"/>
      <c r="Q25" s="55"/>
      <c r="R25" s="55"/>
      <c r="S25" s="55"/>
      <c r="T25" s="19"/>
      <c r="U25" s="19"/>
      <c r="V25" s="19"/>
      <c r="W25" s="19"/>
      <c r="X25" s="21"/>
      <c r="Y25" s="21"/>
      <c r="Z25" s="19"/>
      <c r="AA25" s="19"/>
      <c r="AB25" s="19"/>
      <c r="AC25" s="21"/>
      <c r="AD25" s="1"/>
      <c r="AE25" s="1"/>
      <c r="AF25" s="56"/>
      <c r="AG25" s="56"/>
      <c r="AH25" s="56"/>
      <c r="AI25" s="19"/>
      <c r="AJ25" s="19"/>
      <c r="AK25" s="19"/>
      <c r="AL25" s="19"/>
      <c r="AM25" s="21"/>
      <c r="AN25" s="1"/>
      <c r="AO25" s="19"/>
      <c r="AP25" s="19"/>
      <c r="AQ25" s="19"/>
      <c r="AR25" s="2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 t="s">
        <v>15</v>
      </c>
      <c r="B26" s="82">
        <v>862415.69</v>
      </c>
      <c r="C26" s="82">
        <v>184128.29000000004</v>
      </c>
      <c r="D26" s="82">
        <v>402501.64</v>
      </c>
      <c r="E26" s="19">
        <f>Feb!D26</f>
        <v>405180.98</v>
      </c>
      <c r="F26" s="19">
        <f t="shared" si="0"/>
        <v>1049223.3199999998</v>
      </c>
      <c r="G26" s="81">
        <v>1026399.8899999999</v>
      </c>
      <c r="H26" s="19">
        <f t="shared" si="1"/>
        <v>22823.429999999935</v>
      </c>
      <c r="I26" s="21">
        <f t="shared" si="2"/>
        <v>2.2236391704991254E-2</v>
      </c>
      <c r="J26" s="1"/>
      <c r="K26" s="19">
        <f t="shared" si="3"/>
        <v>1046543.98</v>
      </c>
      <c r="L26" s="81">
        <v>1075181.21</v>
      </c>
      <c r="M26" s="19">
        <f t="shared" si="4"/>
        <v>-28637.229999999981</v>
      </c>
      <c r="N26" s="21">
        <f t="shared" si="5"/>
        <v>-2.6634793961847536E-2</v>
      </c>
      <c r="O26" s="1"/>
      <c r="P26" s="1"/>
      <c r="Q26" s="55"/>
      <c r="R26" s="55"/>
      <c r="S26" s="55"/>
      <c r="T26" s="19"/>
      <c r="U26" s="19"/>
      <c r="V26" s="19"/>
      <c r="W26" s="19"/>
      <c r="X26" s="21"/>
      <c r="Y26" s="21"/>
      <c r="Z26" s="19"/>
      <c r="AA26" s="19"/>
      <c r="AB26" s="19"/>
      <c r="AC26" s="21"/>
      <c r="AD26" s="1"/>
      <c r="AE26" s="1"/>
      <c r="AF26" s="56"/>
      <c r="AG26" s="56"/>
      <c r="AH26" s="56"/>
      <c r="AI26" s="19"/>
      <c r="AJ26" s="19"/>
      <c r="AK26" s="19"/>
      <c r="AL26" s="19"/>
      <c r="AM26" s="21"/>
      <c r="AN26" s="1"/>
      <c r="AO26" s="19"/>
      <c r="AP26" s="19"/>
      <c r="AQ26" s="19"/>
      <c r="AR26" s="2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 t="s">
        <v>16</v>
      </c>
      <c r="B27" s="82">
        <v>346977.4</v>
      </c>
      <c r="C27" s="82">
        <v>71077.929999999993</v>
      </c>
      <c r="D27" s="82">
        <v>140789.43</v>
      </c>
      <c r="E27" s="19">
        <f>Feb!D27</f>
        <v>144493.72</v>
      </c>
      <c r="F27" s="19">
        <f t="shared" si="0"/>
        <v>421759.62</v>
      </c>
      <c r="G27" s="81">
        <v>356705.38</v>
      </c>
      <c r="H27" s="19">
        <f t="shared" si="1"/>
        <v>65054.239999999991</v>
      </c>
      <c r="I27" s="21">
        <f t="shared" si="2"/>
        <v>0.18237527003377396</v>
      </c>
      <c r="J27" s="1"/>
      <c r="K27" s="19">
        <f t="shared" si="3"/>
        <v>418055.33</v>
      </c>
      <c r="L27" s="81">
        <v>378118.92</v>
      </c>
      <c r="M27" s="19">
        <f t="shared" si="4"/>
        <v>39936.410000000033</v>
      </c>
      <c r="N27" s="21">
        <f t="shared" si="5"/>
        <v>0.10561865034418272</v>
      </c>
      <c r="O27" s="1"/>
      <c r="P27" s="1"/>
      <c r="Q27" s="55"/>
      <c r="R27" s="55"/>
      <c r="S27" s="55"/>
      <c r="T27" s="19"/>
      <c r="U27" s="19"/>
      <c r="V27" s="19"/>
      <c r="W27" s="19"/>
      <c r="X27" s="21"/>
      <c r="Y27" s="21"/>
      <c r="Z27" s="19"/>
      <c r="AA27" s="19"/>
      <c r="AB27" s="19"/>
      <c r="AC27" s="21"/>
      <c r="AD27" s="1"/>
      <c r="AE27" s="1"/>
      <c r="AF27" s="56"/>
      <c r="AG27" s="56"/>
      <c r="AH27" s="56"/>
      <c r="AI27" s="19"/>
      <c r="AJ27" s="19"/>
      <c r="AK27" s="19"/>
      <c r="AL27" s="19"/>
      <c r="AM27" s="21"/>
      <c r="AN27" s="1"/>
      <c r="AO27" s="19"/>
      <c r="AP27" s="19"/>
      <c r="AQ27" s="19"/>
      <c r="AR27" s="2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 t="s">
        <v>17</v>
      </c>
      <c r="B28" s="82">
        <v>0</v>
      </c>
      <c r="C28" s="82">
        <v>0</v>
      </c>
      <c r="D28" s="82">
        <v>0</v>
      </c>
      <c r="E28" s="19">
        <f>Feb!D28</f>
        <v>0</v>
      </c>
      <c r="F28" s="19">
        <f t="shared" si="0"/>
        <v>0</v>
      </c>
      <c r="G28" s="81">
        <v>0</v>
      </c>
      <c r="H28" s="19">
        <f t="shared" si="1"/>
        <v>0</v>
      </c>
      <c r="I28" s="21" t="str">
        <f t="shared" si="2"/>
        <v xml:space="preserve"> </v>
      </c>
      <c r="J28" s="1"/>
      <c r="K28" s="19">
        <f t="shared" si="3"/>
        <v>0</v>
      </c>
      <c r="L28" s="81">
        <v>0</v>
      </c>
      <c r="M28" s="19">
        <f t="shared" si="4"/>
        <v>0</v>
      </c>
      <c r="N28" s="21" t="str">
        <f t="shared" si="5"/>
        <v xml:space="preserve"> </v>
      </c>
      <c r="O28" s="1"/>
      <c r="P28" s="1"/>
      <c r="Q28" s="55"/>
      <c r="R28" s="55"/>
      <c r="S28" s="55"/>
      <c r="T28" s="19"/>
      <c r="U28" s="19"/>
      <c r="V28" s="19"/>
      <c r="W28" s="19"/>
      <c r="X28" s="21"/>
      <c r="Y28" s="21"/>
      <c r="Z28" s="19"/>
      <c r="AA28" s="19"/>
      <c r="AB28" s="19"/>
      <c r="AC28" s="21"/>
      <c r="AD28" s="1"/>
      <c r="AE28" s="1"/>
      <c r="AF28" s="56"/>
      <c r="AG28" s="56"/>
      <c r="AH28" s="56"/>
      <c r="AI28" s="19"/>
      <c r="AJ28" s="19"/>
      <c r="AK28" s="19"/>
      <c r="AL28" s="19"/>
      <c r="AM28" s="21"/>
      <c r="AN28" s="1"/>
      <c r="AO28" s="19"/>
      <c r="AP28" s="19"/>
      <c r="AQ28" s="19"/>
      <c r="AR28" s="2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 t="s">
        <v>18</v>
      </c>
      <c r="B29" s="82">
        <v>144834.59999999998</v>
      </c>
      <c r="C29" s="82">
        <v>39944.670000000013</v>
      </c>
      <c r="D29" s="82">
        <v>67446.47</v>
      </c>
      <c r="E29" s="19">
        <f>Feb!D29</f>
        <v>87072.51</v>
      </c>
      <c r="F29" s="19">
        <f t="shared" si="0"/>
        <v>204405.31</v>
      </c>
      <c r="G29" s="81">
        <v>249396.57</v>
      </c>
      <c r="H29" s="19">
        <f t="shared" si="1"/>
        <v>-44991.260000000009</v>
      </c>
      <c r="I29" s="21">
        <f t="shared" si="2"/>
        <v>-0.18040047623750399</v>
      </c>
      <c r="J29" s="1"/>
      <c r="K29" s="19">
        <f t="shared" si="3"/>
        <v>184779.27</v>
      </c>
      <c r="L29" s="81">
        <v>252397.30000000002</v>
      </c>
      <c r="M29" s="19">
        <f t="shared" si="4"/>
        <v>-67618.030000000028</v>
      </c>
      <c r="N29" s="21">
        <f t="shared" si="5"/>
        <v>-0.26790314317942399</v>
      </c>
      <c r="O29" s="1"/>
      <c r="P29" s="1"/>
      <c r="Q29" s="55"/>
      <c r="R29" s="55"/>
      <c r="S29" s="55"/>
      <c r="T29" s="19"/>
      <c r="U29" s="19"/>
      <c r="V29" s="19"/>
      <c r="W29" s="19"/>
      <c r="X29" s="21"/>
      <c r="Y29" s="21"/>
      <c r="Z29" s="19"/>
      <c r="AA29" s="19"/>
      <c r="AB29" s="19"/>
      <c r="AC29" s="21"/>
      <c r="AD29" s="1"/>
      <c r="AE29" s="1"/>
      <c r="AF29" s="56"/>
      <c r="AG29" s="56"/>
      <c r="AH29" s="56"/>
      <c r="AI29" s="19"/>
      <c r="AJ29" s="19"/>
      <c r="AK29" s="19"/>
      <c r="AL29" s="19"/>
      <c r="AM29" s="21"/>
      <c r="AN29" s="1"/>
      <c r="AO29" s="19"/>
      <c r="AP29" s="19"/>
      <c r="AQ29" s="19"/>
      <c r="AR29" s="2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 t="s">
        <v>19</v>
      </c>
      <c r="B30" s="82">
        <v>167784.26</v>
      </c>
      <c r="C30" s="82">
        <v>64790.25</v>
      </c>
      <c r="D30" s="82">
        <v>70979.83</v>
      </c>
      <c r="E30" s="19">
        <f>Feb!D30</f>
        <v>59854.73</v>
      </c>
      <c r="F30" s="19">
        <f t="shared" si="0"/>
        <v>221449.41</v>
      </c>
      <c r="G30" s="81">
        <v>249769.09</v>
      </c>
      <c r="H30" s="19">
        <f t="shared" si="1"/>
        <v>-28319.679999999993</v>
      </c>
      <c r="I30" s="21">
        <f t="shared" si="2"/>
        <v>-0.11338344548558832</v>
      </c>
      <c r="J30" s="1"/>
      <c r="K30" s="19">
        <f t="shared" si="3"/>
        <v>232574.51</v>
      </c>
      <c r="L30" s="81">
        <v>261764.12</v>
      </c>
      <c r="M30" s="19">
        <f t="shared" si="4"/>
        <v>-29189.609999999986</v>
      </c>
      <c r="N30" s="21">
        <f t="shared" si="5"/>
        <v>-0.11151111924735901</v>
      </c>
      <c r="O30" s="1"/>
      <c r="P30" s="1"/>
      <c r="Q30" s="55"/>
      <c r="R30" s="55"/>
      <c r="S30" s="55"/>
      <c r="T30" s="19"/>
      <c r="U30" s="19"/>
      <c r="V30" s="19"/>
      <c r="W30" s="19"/>
      <c r="X30" s="21"/>
      <c r="Y30" s="21"/>
      <c r="Z30" s="19"/>
      <c r="AA30" s="19"/>
      <c r="AB30" s="19"/>
      <c r="AC30" s="21"/>
      <c r="AD30" s="1"/>
      <c r="AE30" s="1"/>
      <c r="AF30" s="56"/>
      <c r="AG30" s="56"/>
      <c r="AH30" s="56"/>
      <c r="AI30" s="19"/>
      <c r="AJ30" s="19"/>
      <c r="AK30" s="19"/>
      <c r="AL30" s="19"/>
      <c r="AM30" s="21"/>
      <c r="AN30" s="1"/>
      <c r="AO30" s="19"/>
      <c r="AP30" s="19"/>
      <c r="AQ30" s="19"/>
      <c r="AR30" s="2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 t="s">
        <v>20</v>
      </c>
      <c r="B31" s="82">
        <v>0</v>
      </c>
      <c r="C31" s="82">
        <v>0</v>
      </c>
      <c r="D31" s="82">
        <v>0</v>
      </c>
      <c r="E31" s="19">
        <f>Feb!D31</f>
        <v>0</v>
      </c>
      <c r="F31" s="19">
        <f t="shared" si="0"/>
        <v>0</v>
      </c>
      <c r="G31" s="81">
        <v>0</v>
      </c>
      <c r="H31" s="19">
        <f t="shared" si="1"/>
        <v>0</v>
      </c>
      <c r="I31" s="21" t="str">
        <f t="shared" si="2"/>
        <v xml:space="preserve"> </v>
      </c>
      <c r="J31" s="1"/>
      <c r="K31" s="19">
        <f t="shared" si="3"/>
        <v>0</v>
      </c>
      <c r="L31" s="81">
        <v>0</v>
      </c>
      <c r="M31" s="19">
        <f t="shared" si="4"/>
        <v>0</v>
      </c>
      <c r="N31" s="21" t="str">
        <f t="shared" si="5"/>
        <v xml:space="preserve"> </v>
      </c>
      <c r="O31" s="1"/>
      <c r="P31" s="1"/>
      <c r="Q31" s="55"/>
      <c r="R31" s="55"/>
      <c r="S31" s="55"/>
      <c r="T31" s="19"/>
      <c r="U31" s="19"/>
      <c r="V31" s="19"/>
      <c r="W31" s="19"/>
      <c r="X31" s="21"/>
      <c r="Y31" s="21"/>
      <c r="Z31" s="19"/>
      <c r="AA31" s="19"/>
      <c r="AB31" s="19"/>
      <c r="AC31" s="21"/>
      <c r="AD31" s="1"/>
      <c r="AE31" s="1"/>
      <c r="AF31" s="56"/>
      <c r="AG31" s="56"/>
      <c r="AH31" s="56"/>
      <c r="AI31" s="19"/>
      <c r="AJ31" s="19"/>
      <c r="AK31" s="19"/>
      <c r="AL31" s="19"/>
      <c r="AM31" s="21"/>
      <c r="AN31" s="1"/>
      <c r="AO31" s="19"/>
      <c r="AP31" s="19"/>
      <c r="AQ31" s="19"/>
      <c r="AR31" s="2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 t="s">
        <v>21</v>
      </c>
      <c r="B32" s="82">
        <v>1670236.01</v>
      </c>
      <c r="C32" s="82">
        <v>330603.82000000007</v>
      </c>
      <c r="D32" s="82">
        <v>674368.22</v>
      </c>
      <c r="E32" s="19">
        <f>Feb!D32</f>
        <v>801461.13</v>
      </c>
      <c r="F32" s="19">
        <f t="shared" si="0"/>
        <v>2127932.7400000002</v>
      </c>
      <c r="G32" s="81">
        <v>2230339.7799999998</v>
      </c>
      <c r="H32" s="19">
        <f t="shared" si="1"/>
        <v>-102407.03999999957</v>
      </c>
      <c r="I32" s="21">
        <f t="shared" si="2"/>
        <v>-4.5915443430776137E-2</v>
      </c>
      <c r="J32" s="1"/>
      <c r="K32" s="19">
        <f t="shared" si="3"/>
        <v>2000839.83</v>
      </c>
      <c r="L32" s="81">
        <v>2233095.42</v>
      </c>
      <c r="M32" s="19">
        <f t="shared" si="4"/>
        <v>-232255.58999999985</v>
      </c>
      <c r="N32" s="21">
        <f t="shared" si="5"/>
        <v>-0.10400611989970399</v>
      </c>
      <c r="O32" s="1"/>
      <c r="P32" s="1"/>
      <c r="Q32" s="55"/>
      <c r="R32" s="55"/>
      <c r="S32" s="55"/>
      <c r="T32" s="19"/>
      <c r="U32" s="19"/>
      <c r="V32" s="19"/>
      <c r="W32" s="19"/>
      <c r="X32" s="21"/>
      <c r="Y32" s="1"/>
      <c r="Z32" s="19"/>
      <c r="AA32" s="19"/>
      <c r="AB32" s="19"/>
      <c r="AC32" s="21"/>
      <c r="AD32" s="1"/>
      <c r="AE32" s="1"/>
      <c r="AF32" s="56"/>
      <c r="AG32" s="56"/>
      <c r="AH32" s="56"/>
      <c r="AI32" s="19"/>
      <c r="AJ32" s="19"/>
      <c r="AK32" s="19"/>
      <c r="AL32" s="19"/>
      <c r="AM32" s="21"/>
      <c r="AN32" s="1"/>
      <c r="AO32" s="19"/>
      <c r="AP32" s="19"/>
      <c r="AQ32" s="19"/>
      <c r="AR32" s="2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 t="s">
        <v>22</v>
      </c>
      <c r="B33" s="82">
        <v>516678197.3710103</v>
      </c>
      <c r="C33" s="82">
        <v>128196935.59898973</v>
      </c>
      <c r="D33" s="82">
        <v>268070194.47999999</v>
      </c>
      <c r="E33" s="19">
        <f>Feb!D33</f>
        <v>303921574.66000003</v>
      </c>
      <c r="F33" s="19">
        <f t="shared" si="0"/>
        <v>680726513.1500001</v>
      </c>
      <c r="G33" s="81">
        <v>727464355.99000013</v>
      </c>
      <c r="H33" s="19">
        <f t="shared" si="1"/>
        <v>-46737842.840000033</v>
      </c>
      <c r="I33" s="21">
        <f t="shared" si="2"/>
        <v>-6.4247605336477109E-2</v>
      </c>
      <c r="J33" s="1"/>
      <c r="K33" s="19">
        <f t="shared" si="3"/>
        <v>644875132.97000003</v>
      </c>
      <c r="L33" s="81">
        <v>735340634.59000015</v>
      </c>
      <c r="M33" s="19">
        <f t="shared" si="4"/>
        <v>-90465501.620000124</v>
      </c>
      <c r="N33" s="21">
        <f t="shared" si="5"/>
        <v>-0.12302529924847749</v>
      </c>
      <c r="O33" s="1"/>
      <c r="P33" s="1"/>
      <c r="Q33" s="55"/>
      <c r="R33" s="55"/>
      <c r="S33" s="55"/>
      <c r="T33" s="19"/>
      <c r="U33" s="19"/>
      <c r="V33" s="19"/>
      <c r="W33" s="19"/>
      <c r="X33" s="21"/>
      <c r="Y33" s="1"/>
      <c r="Z33" s="19"/>
      <c r="AA33" s="19"/>
      <c r="AB33" s="19"/>
      <c r="AC33" s="21"/>
      <c r="AD33" s="1"/>
      <c r="AE33" s="1"/>
      <c r="AF33" s="56"/>
      <c r="AG33" s="56"/>
      <c r="AH33" s="56"/>
      <c r="AI33" s="19"/>
      <c r="AJ33" s="19"/>
      <c r="AK33" s="19"/>
      <c r="AL33" s="19"/>
      <c r="AM33" s="21"/>
      <c r="AN33" s="1"/>
      <c r="AO33" s="19"/>
      <c r="AP33" s="19"/>
      <c r="AQ33" s="19"/>
      <c r="AR33" s="2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 t="s">
        <v>23</v>
      </c>
      <c r="B34" s="82">
        <v>350649.37</v>
      </c>
      <c r="C34" s="82">
        <v>107301.09000000003</v>
      </c>
      <c r="D34" s="82">
        <v>242426.15</v>
      </c>
      <c r="E34" s="19">
        <f>Feb!D34</f>
        <v>222102.5</v>
      </c>
      <c r="F34" s="19">
        <f t="shared" si="0"/>
        <v>437626.81000000006</v>
      </c>
      <c r="G34" s="81">
        <v>544494.12000000011</v>
      </c>
      <c r="H34" s="19">
        <f t="shared" si="1"/>
        <v>-106867.31000000006</v>
      </c>
      <c r="I34" s="21">
        <f t="shared" si="2"/>
        <v>-0.19626898817566663</v>
      </c>
      <c r="J34" s="1"/>
      <c r="K34" s="19">
        <f t="shared" si="3"/>
        <v>457950.46</v>
      </c>
      <c r="L34" s="81">
        <v>589965.68000000005</v>
      </c>
      <c r="M34" s="19">
        <f t="shared" si="4"/>
        <v>-132015.22000000003</v>
      </c>
      <c r="N34" s="21">
        <f t="shared" si="5"/>
        <v>-0.22376762661855176</v>
      </c>
      <c r="O34" s="1"/>
      <c r="P34" s="1"/>
      <c r="Q34" s="55"/>
      <c r="R34" s="55"/>
      <c r="S34" s="55"/>
      <c r="T34" s="19"/>
      <c r="U34" s="19"/>
      <c r="V34" s="19"/>
      <c r="W34" s="19"/>
      <c r="X34" s="21"/>
      <c r="Y34" s="1"/>
      <c r="Z34" s="19"/>
      <c r="AA34" s="19"/>
      <c r="AB34" s="19"/>
      <c r="AC34" s="21"/>
      <c r="AD34" s="1"/>
      <c r="AE34" s="1"/>
      <c r="AF34" s="56"/>
      <c r="AG34" s="56"/>
      <c r="AH34" s="56"/>
      <c r="AI34" s="19"/>
      <c r="AJ34" s="19"/>
      <c r="AK34" s="19"/>
      <c r="AL34" s="19"/>
      <c r="AM34" s="21"/>
      <c r="AN34" s="1"/>
      <c r="AO34" s="19"/>
      <c r="AP34" s="19"/>
      <c r="AQ34" s="19"/>
      <c r="AR34" s="2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 t="s">
        <v>24</v>
      </c>
      <c r="B35" s="82">
        <v>66473979.150000006</v>
      </c>
      <c r="C35" s="82">
        <v>24664931.329999998</v>
      </c>
      <c r="D35" s="82">
        <v>33289599.030000001</v>
      </c>
      <c r="E35" s="19">
        <f>Feb!D35</f>
        <v>36662439.530000001</v>
      </c>
      <c r="F35" s="19">
        <f t="shared" si="0"/>
        <v>94511750.980000004</v>
      </c>
      <c r="G35" s="81">
        <v>96816352.170000002</v>
      </c>
      <c r="H35" s="19">
        <f t="shared" si="1"/>
        <v>-2304601.1899999976</v>
      </c>
      <c r="I35" s="21">
        <f t="shared" si="2"/>
        <v>-2.3803842412419618E-2</v>
      </c>
      <c r="J35" s="1"/>
      <c r="K35" s="19">
        <f t="shared" si="3"/>
        <v>91138910.480000004</v>
      </c>
      <c r="L35" s="81">
        <v>98304038.030000001</v>
      </c>
      <c r="M35" s="19">
        <f t="shared" si="4"/>
        <v>-7165127.549999997</v>
      </c>
      <c r="N35" s="21">
        <f t="shared" si="5"/>
        <v>-7.2887418396926584E-2</v>
      </c>
      <c r="O35" s="1"/>
      <c r="P35" s="1"/>
      <c r="Q35" s="55"/>
      <c r="R35" s="55"/>
      <c r="S35" s="55"/>
      <c r="T35" s="19"/>
      <c r="U35" s="19"/>
      <c r="V35" s="19"/>
      <c r="W35" s="19"/>
      <c r="X35" s="21"/>
      <c r="Y35" s="1"/>
      <c r="Z35" s="19"/>
      <c r="AA35" s="19"/>
      <c r="AB35" s="19"/>
      <c r="AC35" s="21"/>
      <c r="AD35" s="1"/>
      <c r="AE35" s="1"/>
      <c r="AF35" s="56"/>
      <c r="AG35" s="56"/>
      <c r="AH35" s="56"/>
      <c r="AI35" s="19"/>
      <c r="AJ35" s="19"/>
      <c r="AK35" s="19"/>
      <c r="AL35" s="19"/>
      <c r="AM35" s="21"/>
      <c r="AN35" s="1"/>
      <c r="AO35" s="19"/>
      <c r="AP35" s="19"/>
      <c r="AQ35" s="19"/>
      <c r="AR35" s="2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24" t="s">
        <v>149</v>
      </c>
      <c r="B36" s="82">
        <v>11127108.68</v>
      </c>
      <c r="C36" s="82">
        <v>1205719.7800000012</v>
      </c>
      <c r="D36" s="82">
        <v>0</v>
      </c>
      <c r="E36" s="19">
        <f>Feb!D36</f>
        <v>0</v>
      </c>
      <c r="F36" s="19">
        <f t="shared" si="0"/>
        <v>12332828.460000001</v>
      </c>
      <c r="G36" s="81">
        <v>9883340.1500000004</v>
      </c>
      <c r="H36" s="19">
        <f t="shared" si="1"/>
        <v>2449488.3100000005</v>
      </c>
      <c r="I36" s="21">
        <f t="shared" si="2"/>
        <v>0.24784013024179896</v>
      </c>
      <c r="J36" s="1"/>
      <c r="K36" s="19">
        <f t="shared" si="3"/>
        <v>12332828.460000001</v>
      </c>
      <c r="L36" s="81">
        <v>9883340.1500000004</v>
      </c>
      <c r="M36" s="19">
        <f t="shared" si="4"/>
        <v>2449488.3100000005</v>
      </c>
      <c r="N36" s="21">
        <f t="shared" si="5"/>
        <v>0.24784013024179896</v>
      </c>
      <c r="O36" s="1"/>
      <c r="P36" s="1"/>
      <c r="Q36" s="55"/>
      <c r="R36" s="55"/>
      <c r="S36" s="55"/>
      <c r="T36" s="19"/>
      <c r="U36" s="19"/>
      <c r="V36" s="19"/>
      <c r="W36" s="19"/>
      <c r="X36" s="21"/>
      <c r="Y36" s="1"/>
      <c r="Z36" s="19"/>
      <c r="AA36" s="19"/>
      <c r="AB36" s="19"/>
      <c r="AC36" s="21"/>
      <c r="AD36" s="1"/>
      <c r="AE36" s="1"/>
      <c r="AF36" s="56"/>
      <c r="AG36" s="56"/>
      <c r="AH36" s="56"/>
      <c r="AI36" s="19"/>
      <c r="AJ36" s="19"/>
      <c r="AK36" s="19"/>
      <c r="AL36" s="19"/>
      <c r="AM36" s="21"/>
      <c r="AN36" s="1"/>
      <c r="AO36" s="19"/>
      <c r="AP36" s="19"/>
      <c r="AQ36" s="19"/>
      <c r="AR36" s="2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 t="s">
        <v>25</v>
      </c>
      <c r="B37" s="82">
        <v>0</v>
      </c>
      <c r="C37" s="82">
        <v>-1.2107193470001221E-8</v>
      </c>
      <c r="D37" s="82">
        <v>0</v>
      </c>
      <c r="E37" s="19">
        <f>Feb!D37</f>
        <v>0</v>
      </c>
      <c r="F37" s="19">
        <f t="shared" si="0"/>
        <v>-1.2107193470001221E-8</v>
      </c>
      <c r="G37" s="81">
        <v>-3.3527612686157227E-8</v>
      </c>
      <c r="H37" s="19">
        <f t="shared" si="1"/>
        <v>2.1420419216156006E-8</v>
      </c>
      <c r="I37" s="21">
        <f t="shared" si="2"/>
        <v>-0.63888888888888884</v>
      </c>
      <c r="J37" s="1"/>
      <c r="K37" s="19">
        <f t="shared" si="3"/>
        <v>-1.2107193470001221E-8</v>
      </c>
      <c r="L37" s="81">
        <v>-3.3527612686157227E-8</v>
      </c>
      <c r="M37" s="19">
        <f t="shared" si="4"/>
        <v>2.1420419216156006E-8</v>
      </c>
      <c r="N37" s="21">
        <f t="shared" si="5"/>
        <v>-0.63888888888888884</v>
      </c>
      <c r="O37" s="1"/>
      <c r="P37" s="1"/>
      <c r="Q37" s="55"/>
      <c r="R37" s="55"/>
      <c r="S37" s="55"/>
      <c r="T37" s="19"/>
      <c r="U37" s="19"/>
      <c r="V37" s="19"/>
      <c r="W37" s="19"/>
      <c r="X37" s="21"/>
      <c r="Y37" s="1"/>
      <c r="Z37" s="19"/>
      <c r="AA37" s="19"/>
      <c r="AB37" s="19"/>
      <c r="AC37" s="21"/>
      <c r="AD37" s="1"/>
      <c r="AE37" s="1"/>
      <c r="AF37" s="56"/>
      <c r="AG37" s="56"/>
      <c r="AH37" s="56"/>
      <c r="AI37" s="19"/>
      <c r="AJ37" s="19"/>
      <c r="AK37" s="19"/>
      <c r="AL37" s="19"/>
      <c r="AM37" s="21"/>
      <c r="AN37" s="1"/>
      <c r="AO37" s="19"/>
      <c r="AP37" s="19"/>
      <c r="AQ37" s="19"/>
      <c r="AR37" s="2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 t="s">
        <v>26</v>
      </c>
      <c r="B38" s="82">
        <v>87917.959999999992</v>
      </c>
      <c r="C38" s="82">
        <v>11060.410000000003</v>
      </c>
      <c r="D38" s="82">
        <v>38667.5</v>
      </c>
      <c r="E38" s="19">
        <f>Feb!D38</f>
        <v>52724.76</v>
      </c>
      <c r="F38" s="19">
        <f t="shared" si="0"/>
        <v>113035.63</v>
      </c>
      <c r="G38" s="81">
        <v>80109.88</v>
      </c>
      <c r="H38" s="19">
        <f t="shared" si="1"/>
        <v>32925.75</v>
      </c>
      <c r="I38" s="21">
        <f t="shared" si="2"/>
        <v>0.41100735639599018</v>
      </c>
      <c r="J38" s="1"/>
      <c r="K38" s="19">
        <f t="shared" si="3"/>
        <v>98978.37</v>
      </c>
      <c r="L38" s="81">
        <v>74614.58</v>
      </c>
      <c r="M38" s="19">
        <f t="shared" si="4"/>
        <v>24363.789999999994</v>
      </c>
      <c r="N38" s="21">
        <f t="shared" si="5"/>
        <v>0.32652854174076951</v>
      </c>
      <c r="O38" s="1"/>
      <c r="P38" s="1"/>
      <c r="Q38" s="55"/>
      <c r="R38" s="55"/>
      <c r="S38" s="55"/>
      <c r="T38" s="19"/>
      <c r="U38" s="19"/>
      <c r="V38" s="19"/>
      <c r="W38" s="19"/>
      <c r="X38" s="21"/>
      <c r="Y38" s="1"/>
      <c r="Z38" s="19"/>
      <c r="AA38" s="19"/>
      <c r="AB38" s="19"/>
      <c r="AC38" s="21"/>
      <c r="AD38" s="1"/>
      <c r="AE38" s="1"/>
      <c r="AF38" s="56"/>
      <c r="AG38" s="56"/>
      <c r="AH38" s="56"/>
      <c r="AI38" s="19"/>
      <c r="AJ38" s="19"/>
      <c r="AK38" s="19"/>
      <c r="AL38" s="19"/>
      <c r="AM38" s="21"/>
      <c r="AN38" s="1"/>
      <c r="AO38" s="19"/>
      <c r="AP38" s="19"/>
      <c r="AQ38" s="19"/>
      <c r="AR38" s="2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 t="s">
        <v>27</v>
      </c>
      <c r="B39" s="82">
        <v>2482343.7400000002</v>
      </c>
      <c r="C39" s="82">
        <v>471258.55999999959</v>
      </c>
      <c r="D39" s="82">
        <v>1005369.93</v>
      </c>
      <c r="E39" s="19">
        <f>Feb!D39</f>
        <v>1075807.5900000001</v>
      </c>
      <c r="F39" s="19">
        <f t="shared" si="0"/>
        <v>3024039.96</v>
      </c>
      <c r="G39" s="81">
        <v>2714091.78</v>
      </c>
      <c r="H39" s="19">
        <f t="shared" si="1"/>
        <v>309948.18000000017</v>
      </c>
      <c r="I39" s="21">
        <f t="shared" si="2"/>
        <v>0.11419959423774539</v>
      </c>
      <c r="J39" s="1"/>
      <c r="K39" s="19">
        <f t="shared" si="3"/>
        <v>2953602.3</v>
      </c>
      <c r="L39" s="81">
        <v>2782347.4699999997</v>
      </c>
      <c r="M39" s="19">
        <f t="shared" si="4"/>
        <v>171254.83000000007</v>
      </c>
      <c r="N39" s="21">
        <f t="shared" si="5"/>
        <v>6.1550482765547754E-2</v>
      </c>
      <c r="O39" s="1"/>
      <c r="P39" s="1"/>
      <c r="Q39" s="55"/>
      <c r="R39" s="55"/>
      <c r="S39" s="55"/>
      <c r="T39" s="19"/>
      <c r="U39" s="19"/>
      <c r="V39" s="19"/>
      <c r="W39" s="19"/>
      <c r="X39" s="21"/>
      <c r="Y39" s="1"/>
      <c r="Z39" s="19"/>
      <c r="AA39" s="19"/>
      <c r="AB39" s="19"/>
      <c r="AC39" s="21"/>
      <c r="AD39" s="1"/>
      <c r="AE39" s="1"/>
      <c r="AF39" s="56"/>
      <c r="AG39" s="56"/>
      <c r="AH39" s="56"/>
      <c r="AI39" s="19"/>
      <c r="AJ39" s="19"/>
      <c r="AK39" s="19"/>
      <c r="AL39" s="19"/>
      <c r="AM39" s="21"/>
      <c r="AN39" s="1"/>
      <c r="AO39" s="19"/>
      <c r="AP39" s="19"/>
      <c r="AQ39" s="19"/>
      <c r="AR39" s="2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 t="s">
        <v>28</v>
      </c>
      <c r="B40" s="82">
        <v>0</v>
      </c>
      <c r="C40" s="82">
        <v>0</v>
      </c>
      <c r="D40" s="82">
        <v>0</v>
      </c>
      <c r="E40" s="19">
        <f>Feb!D40</f>
        <v>0</v>
      </c>
      <c r="F40" s="19">
        <f t="shared" si="0"/>
        <v>0</v>
      </c>
      <c r="G40" s="81">
        <v>0</v>
      </c>
      <c r="H40" s="19">
        <f t="shared" si="1"/>
        <v>0</v>
      </c>
      <c r="I40" s="21" t="str">
        <f t="shared" si="2"/>
        <v xml:space="preserve"> </v>
      </c>
      <c r="J40" s="1"/>
      <c r="K40" s="19">
        <f t="shared" si="3"/>
        <v>0</v>
      </c>
      <c r="L40" s="81">
        <v>0</v>
      </c>
      <c r="M40" s="19">
        <f t="shared" si="4"/>
        <v>0</v>
      </c>
      <c r="N40" s="21" t="str">
        <f t="shared" si="5"/>
        <v xml:space="preserve"> </v>
      </c>
      <c r="O40" s="1"/>
      <c r="P40" s="1"/>
      <c r="Q40" s="55"/>
      <c r="R40" s="55"/>
      <c r="S40" s="55"/>
      <c r="T40" s="19"/>
      <c r="U40" s="19"/>
      <c r="V40" s="19"/>
      <c r="W40" s="19"/>
      <c r="X40" s="21"/>
      <c r="Y40" s="1"/>
      <c r="Z40" s="19"/>
      <c r="AA40" s="19"/>
      <c r="AB40" s="19"/>
      <c r="AC40" s="21"/>
      <c r="AD40" s="1"/>
      <c r="AE40" s="1"/>
      <c r="AF40" s="56"/>
      <c r="AG40" s="56"/>
      <c r="AH40" s="56"/>
      <c r="AI40" s="19"/>
      <c r="AJ40" s="19"/>
      <c r="AK40" s="19"/>
      <c r="AL40" s="19"/>
      <c r="AM40" s="21"/>
      <c r="AN40" s="1"/>
      <c r="AO40" s="19"/>
      <c r="AP40" s="19"/>
      <c r="AQ40" s="19"/>
      <c r="AR40" s="2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 t="s">
        <v>29</v>
      </c>
      <c r="B41" s="82">
        <v>142084.75</v>
      </c>
      <c r="C41" s="82">
        <v>30156.080000000016</v>
      </c>
      <c r="D41" s="82">
        <v>56363.81</v>
      </c>
      <c r="E41" s="19">
        <f>Feb!D41</f>
        <v>64055.4</v>
      </c>
      <c r="F41" s="19">
        <f t="shared" si="0"/>
        <v>179932.42</v>
      </c>
      <c r="G41" s="81">
        <v>182003.98</v>
      </c>
      <c r="H41" s="19">
        <f t="shared" si="1"/>
        <v>-2071.5599999999977</v>
      </c>
      <c r="I41" s="21">
        <f t="shared" si="2"/>
        <v>-1.1381948900238359E-2</v>
      </c>
      <c r="J41" s="1"/>
      <c r="K41" s="19">
        <f t="shared" si="3"/>
        <v>172240.83000000002</v>
      </c>
      <c r="L41" s="81">
        <v>193983.11000000002</v>
      </c>
      <c r="M41" s="19">
        <f t="shared" si="4"/>
        <v>-21742.28</v>
      </c>
      <c r="N41" s="21">
        <f t="shared" si="5"/>
        <v>-0.11208336643329408</v>
      </c>
      <c r="O41" s="1"/>
      <c r="P41" s="1"/>
      <c r="Q41" s="55"/>
      <c r="R41" s="55"/>
      <c r="S41" s="55"/>
      <c r="T41" s="19"/>
      <c r="U41" s="19"/>
      <c r="V41" s="19"/>
      <c r="W41" s="19"/>
      <c r="X41" s="21"/>
      <c r="Y41" s="1"/>
      <c r="Z41" s="19"/>
      <c r="AA41" s="19"/>
      <c r="AB41" s="19"/>
      <c r="AC41" s="21"/>
      <c r="AD41" s="1"/>
      <c r="AE41" s="1"/>
      <c r="AF41" s="56"/>
      <c r="AG41" s="56"/>
      <c r="AH41" s="56"/>
      <c r="AI41" s="19"/>
      <c r="AJ41" s="19"/>
      <c r="AK41" s="19"/>
      <c r="AL41" s="19"/>
      <c r="AM41" s="21"/>
      <c r="AN41" s="1"/>
      <c r="AO41" s="19"/>
      <c r="AP41" s="19"/>
      <c r="AQ41" s="19"/>
      <c r="AR41" s="2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 t="s">
        <v>30</v>
      </c>
      <c r="B42" s="82">
        <v>0</v>
      </c>
      <c r="C42" s="82">
        <v>0</v>
      </c>
      <c r="D42" s="82">
        <v>0</v>
      </c>
      <c r="E42" s="19">
        <f>Feb!D42</f>
        <v>0</v>
      </c>
      <c r="F42" s="19">
        <f t="shared" si="0"/>
        <v>0</v>
      </c>
      <c r="G42" s="81">
        <v>0</v>
      </c>
      <c r="H42" s="19">
        <f t="shared" si="1"/>
        <v>0</v>
      </c>
      <c r="I42" s="21" t="str">
        <f t="shared" si="2"/>
        <v xml:space="preserve"> </v>
      </c>
      <c r="J42" s="1"/>
      <c r="K42" s="19">
        <f t="shared" si="3"/>
        <v>0</v>
      </c>
      <c r="L42" s="81">
        <v>0</v>
      </c>
      <c r="M42" s="19">
        <f t="shared" si="4"/>
        <v>0</v>
      </c>
      <c r="N42" s="21" t="str">
        <f t="shared" si="5"/>
        <v xml:space="preserve"> </v>
      </c>
      <c r="O42" s="1"/>
      <c r="P42" s="1"/>
      <c r="Q42" s="55"/>
      <c r="R42" s="55"/>
      <c r="S42" s="55"/>
      <c r="T42" s="19"/>
      <c r="U42" s="19"/>
      <c r="V42" s="19"/>
      <c r="W42" s="19"/>
      <c r="X42" s="21"/>
      <c r="Y42" s="1"/>
      <c r="Z42" s="19"/>
      <c r="AA42" s="19"/>
      <c r="AB42" s="19"/>
      <c r="AC42" s="21"/>
      <c r="AD42" s="1"/>
      <c r="AE42" s="1"/>
      <c r="AF42" s="56"/>
      <c r="AG42" s="56"/>
      <c r="AH42" s="56"/>
      <c r="AI42" s="19"/>
      <c r="AJ42" s="19"/>
      <c r="AK42" s="19"/>
      <c r="AL42" s="19"/>
      <c r="AM42" s="21"/>
      <c r="AN42" s="1"/>
      <c r="AO42" s="19"/>
      <c r="AP42" s="19"/>
      <c r="AQ42" s="19"/>
      <c r="AR42" s="2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 t="s">
        <v>31</v>
      </c>
      <c r="B43" s="82">
        <v>376971.53</v>
      </c>
      <c r="C43" s="82">
        <v>74650.039999999921</v>
      </c>
      <c r="D43" s="82">
        <v>148646.46</v>
      </c>
      <c r="E43" s="19">
        <f>Feb!D43</f>
        <v>159086.38</v>
      </c>
      <c r="F43" s="19">
        <f t="shared" si="0"/>
        <v>462061.49</v>
      </c>
      <c r="G43" s="81">
        <v>343085.52</v>
      </c>
      <c r="H43" s="19">
        <f t="shared" si="1"/>
        <v>118975.96999999997</v>
      </c>
      <c r="I43" s="21">
        <f t="shared" si="2"/>
        <v>0.34678225417382813</v>
      </c>
      <c r="J43" s="1"/>
      <c r="K43" s="19">
        <f t="shared" si="3"/>
        <v>451621.56999999995</v>
      </c>
      <c r="L43" s="81">
        <v>349292.52</v>
      </c>
      <c r="M43" s="19">
        <f t="shared" si="4"/>
        <v>102329.04999999993</v>
      </c>
      <c r="N43" s="21">
        <f t="shared" si="5"/>
        <v>0.29296089707274553</v>
      </c>
      <c r="O43" s="1"/>
      <c r="P43" s="1"/>
      <c r="Q43" s="55"/>
      <c r="R43" s="55"/>
      <c r="S43" s="55"/>
      <c r="T43" s="19"/>
      <c r="U43" s="19"/>
      <c r="V43" s="19"/>
      <c r="W43" s="19"/>
      <c r="X43" s="21"/>
      <c r="Y43" s="1"/>
      <c r="Z43" s="19"/>
      <c r="AA43" s="19"/>
      <c r="AB43" s="19"/>
      <c r="AC43" s="21"/>
      <c r="AD43" s="1"/>
      <c r="AE43" s="1"/>
      <c r="AF43" s="56"/>
      <c r="AG43" s="56"/>
      <c r="AH43" s="56"/>
      <c r="AI43" s="19"/>
      <c r="AJ43" s="19"/>
      <c r="AK43" s="19"/>
      <c r="AL43" s="19"/>
      <c r="AM43" s="21"/>
      <c r="AN43" s="1"/>
      <c r="AO43" s="19"/>
      <c r="AP43" s="19"/>
      <c r="AQ43" s="19"/>
      <c r="AR43" s="2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 t="s">
        <v>32</v>
      </c>
      <c r="B44" s="82">
        <v>387582.23</v>
      </c>
      <c r="C44" s="82">
        <v>61862.080000000075</v>
      </c>
      <c r="D44" s="82">
        <v>160901.57</v>
      </c>
      <c r="E44" s="19">
        <f>Feb!D44</f>
        <v>171469.13</v>
      </c>
      <c r="F44" s="19">
        <f t="shared" ref="F44:F60" si="6">B44+C44-D44+E44</f>
        <v>460011.87000000005</v>
      </c>
      <c r="G44" s="81">
        <v>382895.24</v>
      </c>
      <c r="H44" s="19">
        <f t="shared" ref="H44:H60" si="7">F44-G44</f>
        <v>77116.630000000063</v>
      </c>
      <c r="I44" s="21">
        <f t="shared" ref="I44:I60" si="8">IF(ISERR(+F44/G44-1)," ",+F44/G44-1)</f>
        <v>0.20140399238183293</v>
      </c>
      <c r="J44" s="1"/>
      <c r="K44" s="19">
        <f t="shared" ref="K44:K60" si="9">B44+C44</f>
        <v>449444.31000000006</v>
      </c>
      <c r="L44" s="81">
        <v>401992.83999999997</v>
      </c>
      <c r="M44" s="19">
        <f t="shared" ref="M44:M60" si="10">K44-L44</f>
        <v>47451.470000000088</v>
      </c>
      <c r="N44" s="21">
        <f t="shared" ref="N44:N60" si="11">IF(ISERR(+K44/L44-1)," ",+K44/L44-1)</f>
        <v>0.11804058500146453</v>
      </c>
      <c r="O44" s="1"/>
      <c r="P44" s="1"/>
      <c r="Q44" s="55"/>
      <c r="R44" s="55"/>
      <c r="S44" s="55"/>
      <c r="T44" s="19"/>
      <c r="U44" s="19"/>
      <c r="V44" s="19"/>
      <c r="W44" s="19"/>
      <c r="X44" s="21"/>
      <c r="Y44" s="1"/>
      <c r="Z44" s="19"/>
      <c r="AA44" s="19"/>
      <c r="AB44" s="19"/>
      <c r="AC44" s="21"/>
      <c r="AD44" s="1"/>
      <c r="AE44" s="1"/>
      <c r="AF44" s="56"/>
      <c r="AG44" s="56"/>
      <c r="AH44" s="56"/>
      <c r="AI44" s="19"/>
      <c r="AJ44" s="19"/>
      <c r="AK44" s="19"/>
      <c r="AL44" s="19"/>
      <c r="AM44" s="21"/>
      <c r="AN44" s="1"/>
      <c r="AO44" s="19"/>
      <c r="AP44" s="19"/>
      <c r="AQ44" s="19"/>
      <c r="AR44" s="2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 t="s">
        <v>33</v>
      </c>
      <c r="B45" s="82">
        <v>0</v>
      </c>
      <c r="C45" s="82">
        <v>0</v>
      </c>
      <c r="D45" s="82">
        <v>0</v>
      </c>
      <c r="E45" s="19">
        <f>Feb!D45</f>
        <v>0</v>
      </c>
      <c r="F45" s="19">
        <f t="shared" si="6"/>
        <v>0</v>
      </c>
      <c r="G45" s="81">
        <v>0</v>
      </c>
      <c r="H45" s="19">
        <f t="shared" si="7"/>
        <v>0</v>
      </c>
      <c r="I45" s="21" t="str">
        <f t="shared" si="8"/>
        <v xml:space="preserve"> </v>
      </c>
      <c r="J45" s="1"/>
      <c r="K45" s="19">
        <f t="shared" si="9"/>
        <v>0</v>
      </c>
      <c r="L45" s="81">
        <v>0</v>
      </c>
      <c r="M45" s="19">
        <f t="shared" si="10"/>
        <v>0</v>
      </c>
      <c r="N45" s="21" t="str">
        <f t="shared" si="11"/>
        <v xml:space="preserve"> </v>
      </c>
      <c r="O45" s="1"/>
      <c r="P45" s="1"/>
      <c r="Q45" s="55"/>
      <c r="R45" s="55"/>
      <c r="S45" s="55"/>
      <c r="T45" s="19"/>
      <c r="U45" s="19"/>
      <c r="V45" s="19"/>
      <c r="W45" s="19"/>
      <c r="X45" s="21"/>
      <c r="Y45" s="1"/>
      <c r="Z45" s="19"/>
      <c r="AA45" s="19"/>
      <c r="AB45" s="19"/>
      <c r="AC45" s="21"/>
      <c r="AD45" s="1"/>
      <c r="AE45" s="1"/>
      <c r="AF45" s="56"/>
      <c r="AG45" s="56"/>
      <c r="AH45" s="56"/>
      <c r="AI45" s="19"/>
      <c r="AJ45" s="19"/>
      <c r="AK45" s="19"/>
      <c r="AL45" s="19"/>
      <c r="AM45" s="21"/>
      <c r="AN45" s="1"/>
      <c r="AO45" s="19"/>
      <c r="AP45" s="19"/>
      <c r="AQ45" s="19"/>
      <c r="AR45" s="2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 t="s">
        <v>34</v>
      </c>
      <c r="B46" s="82">
        <v>1040888.31</v>
      </c>
      <c r="C46" s="82">
        <v>217548.64999999991</v>
      </c>
      <c r="D46" s="82">
        <v>507401.03</v>
      </c>
      <c r="E46" s="19">
        <f>Feb!D46</f>
        <v>506566.89</v>
      </c>
      <c r="F46" s="19">
        <f t="shared" si="6"/>
        <v>1257602.8199999998</v>
      </c>
      <c r="G46" s="81">
        <v>1157845.1399999999</v>
      </c>
      <c r="H46" s="19">
        <f t="shared" si="7"/>
        <v>99757.679999999935</v>
      </c>
      <c r="I46" s="21">
        <f t="shared" si="8"/>
        <v>8.6158050462603164E-2</v>
      </c>
      <c r="J46" s="1"/>
      <c r="K46" s="19">
        <f t="shared" si="9"/>
        <v>1258436.96</v>
      </c>
      <c r="L46" s="81">
        <v>1208097.74</v>
      </c>
      <c r="M46" s="19">
        <f t="shared" si="10"/>
        <v>50339.219999999972</v>
      </c>
      <c r="N46" s="21">
        <f t="shared" si="11"/>
        <v>4.1668168338763634E-2</v>
      </c>
      <c r="O46" s="1"/>
      <c r="P46" s="1"/>
      <c r="Q46" s="55"/>
      <c r="R46" s="55"/>
      <c r="S46" s="55"/>
      <c r="T46" s="19"/>
      <c r="U46" s="19"/>
      <c r="V46" s="19"/>
      <c r="W46" s="19"/>
      <c r="X46" s="21"/>
      <c r="Y46" s="1"/>
      <c r="Z46" s="19"/>
      <c r="AA46" s="19"/>
      <c r="AB46" s="19"/>
      <c r="AC46" s="21"/>
      <c r="AD46" s="1"/>
      <c r="AE46" s="1"/>
      <c r="AF46" s="56"/>
      <c r="AG46" s="56"/>
      <c r="AH46" s="56"/>
      <c r="AI46" s="19"/>
      <c r="AJ46" s="19"/>
      <c r="AK46" s="19"/>
      <c r="AL46" s="19"/>
      <c r="AM46" s="21"/>
      <c r="AN46" s="1"/>
      <c r="AO46" s="19"/>
      <c r="AP46" s="19"/>
      <c r="AQ46" s="19"/>
      <c r="AR46" s="2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 t="s">
        <v>35</v>
      </c>
      <c r="B47" s="82">
        <v>0</v>
      </c>
      <c r="C47" s="82">
        <v>0</v>
      </c>
      <c r="D47" s="82">
        <v>0</v>
      </c>
      <c r="E47" s="19">
        <f>Feb!D47</f>
        <v>0</v>
      </c>
      <c r="F47" s="19">
        <f t="shared" si="6"/>
        <v>0</v>
      </c>
      <c r="G47" s="81">
        <v>0</v>
      </c>
      <c r="H47" s="19">
        <f t="shared" si="7"/>
        <v>0</v>
      </c>
      <c r="I47" s="21" t="str">
        <f t="shared" si="8"/>
        <v xml:space="preserve"> </v>
      </c>
      <c r="J47" s="1"/>
      <c r="K47" s="19">
        <f t="shared" si="9"/>
        <v>0</v>
      </c>
      <c r="L47" s="81">
        <v>0</v>
      </c>
      <c r="M47" s="19">
        <f t="shared" si="10"/>
        <v>0</v>
      </c>
      <c r="N47" s="21" t="str">
        <f t="shared" si="11"/>
        <v xml:space="preserve"> </v>
      </c>
      <c r="O47" s="1"/>
      <c r="P47" s="1"/>
      <c r="Q47" s="55"/>
      <c r="R47" s="55"/>
      <c r="S47" s="55"/>
      <c r="T47" s="19"/>
      <c r="U47" s="19"/>
      <c r="V47" s="19"/>
      <c r="W47" s="19"/>
      <c r="X47" s="21"/>
      <c r="Y47" s="1"/>
      <c r="Z47" s="19"/>
      <c r="AA47" s="19"/>
      <c r="AB47" s="19"/>
      <c r="AC47" s="21"/>
      <c r="AD47" s="1"/>
      <c r="AE47" s="1"/>
      <c r="AF47" s="56"/>
      <c r="AG47" s="56"/>
      <c r="AH47" s="56"/>
      <c r="AI47" s="19"/>
      <c r="AJ47" s="19"/>
      <c r="AK47" s="19"/>
      <c r="AL47" s="19"/>
      <c r="AM47" s="21"/>
      <c r="AN47" s="1"/>
      <c r="AO47" s="19"/>
      <c r="AP47" s="19"/>
      <c r="AQ47" s="19"/>
      <c r="AR47" s="2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 t="s">
        <v>36</v>
      </c>
      <c r="B48" s="82">
        <v>24939.769999999997</v>
      </c>
      <c r="C48" s="82">
        <v>4471.7200000000012</v>
      </c>
      <c r="D48" s="82">
        <v>11081.81</v>
      </c>
      <c r="E48" s="19">
        <f>Feb!D48</f>
        <v>19343.23</v>
      </c>
      <c r="F48" s="19">
        <f t="shared" si="6"/>
        <v>37672.910000000003</v>
      </c>
      <c r="G48" s="81">
        <v>37011.550000000003</v>
      </c>
      <c r="H48" s="19">
        <f t="shared" si="7"/>
        <v>661.36000000000058</v>
      </c>
      <c r="I48" s="21">
        <f t="shared" si="8"/>
        <v>1.7869016563748286E-2</v>
      </c>
      <c r="J48" s="1"/>
      <c r="K48" s="19">
        <f t="shared" si="9"/>
        <v>29411.489999999998</v>
      </c>
      <c r="L48" s="81">
        <v>30908.560000000001</v>
      </c>
      <c r="M48" s="19">
        <f t="shared" si="10"/>
        <v>-1497.0700000000033</v>
      </c>
      <c r="N48" s="21">
        <f t="shared" si="11"/>
        <v>-4.8435449597134417E-2</v>
      </c>
      <c r="O48" s="1"/>
      <c r="P48" s="1"/>
      <c r="Q48" s="55"/>
      <c r="R48" s="55"/>
      <c r="S48" s="55"/>
      <c r="T48" s="19"/>
      <c r="U48" s="19"/>
      <c r="V48" s="19"/>
      <c r="W48" s="19"/>
      <c r="X48" s="21"/>
      <c r="Y48" s="1"/>
      <c r="Z48" s="19"/>
      <c r="AA48" s="19"/>
      <c r="AB48" s="19"/>
      <c r="AC48" s="21"/>
      <c r="AD48" s="1"/>
      <c r="AE48" s="1"/>
      <c r="AF48" s="56"/>
      <c r="AG48" s="56"/>
      <c r="AH48" s="56"/>
      <c r="AI48" s="19"/>
      <c r="AJ48" s="19"/>
      <c r="AK48" s="19"/>
      <c r="AL48" s="19"/>
      <c r="AM48" s="21"/>
      <c r="AN48" s="1"/>
      <c r="AO48" s="19"/>
      <c r="AP48" s="19"/>
      <c r="AQ48" s="19"/>
      <c r="AR48" s="2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 t="s">
        <v>37</v>
      </c>
      <c r="B49" s="82">
        <v>0</v>
      </c>
      <c r="C49" s="82">
        <v>0</v>
      </c>
      <c r="D49" s="82">
        <v>0</v>
      </c>
      <c r="E49" s="19">
        <f>Feb!D49</f>
        <v>0</v>
      </c>
      <c r="F49" s="19">
        <f t="shared" si="6"/>
        <v>0</v>
      </c>
      <c r="G49" s="81">
        <v>0</v>
      </c>
      <c r="H49" s="19">
        <f t="shared" si="7"/>
        <v>0</v>
      </c>
      <c r="I49" s="21" t="str">
        <f t="shared" si="8"/>
        <v xml:space="preserve"> </v>
      </c>
      <c r="J49" s="1"/>
      <c r="K49" s="19">
        <f t="shared" si="9"/>
        <v>0</v>
      </c>
      <c r="L49" s="81">
        <v>0</v>
      </c>
      <c r="M49" s="19">
        <f t="shared" si="10"/>
        <v>0</v>
      </c>
      <c r="N49" s="21" t="str">
        <f t="shared" si="11"/>
        <v xml:space="preserve"> </v>
      </c>
      <c r="O49" s="1"/>
      <c r="P49" s="1"/>
      <c r="Q49" s="55"/>
      <c r="R49" s="55"/>
      <c r="S49" s="55"/>
      <c r="T49" s="19"/>
      <c r="U49" s="19"/>
      <c r="V49" s="19"/>
      <c r="W49" s="19"/>
      <c r="X49" s="21"/>
      <c r="Y49" s="1"/>
      <c r="Z49" s="19"/>
      <c r="AA49" s="19"/>
      <c r="AB49" s="19"/>
      <c r="AC49" s="21"/>
      <c r="AD49" s="1"/>
      <c r="AE49" s="1"/>
      <c r="AF49" s="56"/>
      <c r="AG49" s="56"/>
      <c r="AH49" s="56"/>
      <c r="AI49" s="19"/>
      <c r="AJ49" s="19"/>
      <c r="AK49" s="19"/>
      <c r="AL49" s="19"/>
      <c r="AM49" s="21"/>
      <c r="AN49" s="1"/>
      <c r="AO49" s="19"/>
      <c r="AP49" s="19"/>
      <c r="AQ49" s="19"/>
      <c r="AR49" s="2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 t="s">
        <v>38</v>
      </c>
      <c r="B50" s="82">
        <v>595035.43999999994</v>
      </c>
      <c r="C50" s="82">
        <v>119568.45000000019</v>
      </c>
      <c r="D50" s="82">
        <v>270921.53999999998</v>
      </c>
      <c r="E50" s="19">
        <f>Feb!D50</f>
        <v>279287.89</v>
      </c>
      <c r="F50" s="19">
        <f t="shared" si="6"/>
        <v>722970.24000000022</v>
      </c>
      <c r="G50" s="81">
        <v>631354.44999999995</v>
      </c>
      <c r="H50" s="19">
        <f t="shared" si="7"/>
        <v>91615.79000000027</v>
      </c>
      <c r="I50" s="21">
        <f t="shared" si="8"/>
        <v>0.1451099140902552</v>
      </c>
      <c r="J50" s="1"/>
      <c r="K50" s="19">
        <f t="shared" si="9"/>
        <v>714603.89000000013</v>
      </c>
      <c r="L50" s="81">
        <v>650493.82999999996</v>
      </c>
      <c r="M50" s="19">
        <f t="shared" si="10"/>
        <v>64110.060000000172</v>
      </c>
      <c r="N50" s="21">
        <f t="shared" si="11"/>
        <v>9.8555984766220073E-2</v>
      </c>
      <c r="O50" s="1"/>
      <c r="P50" s="1"/>
      <c r="Q50" s="55"/>
      <c r="R50" s="55"/>
      <c r="S50" s="55"/>
      <c r="T50" s="19"/>
      <c r="U50" s="19"/>
      <c r="V50" s="19"/>
      <c r="W50" s="19"/>
      <c r="X50" s="21"/>
      <c r="Y50" s="1"/>
      <c r="Z50" s="19"/>
      <c r="AA50" s="19"/>
      <c r="AB50" s="19"/>
      <c r="AC50" s="21"/>
      <c r="AD50" s="1"/>
      <c r="AE50" s="1"/>
      <c r="AF50" s="56"/>
      <c r="AG50" s="56"/>
      <c r="AH50" s="56"/>
      <c r="AI50" s="19"/>
      <c r="AJ50" s="19"/>
      <c r="AK50" s="19"/>
      <c r="AL50" s="19"/>
      <c r="AM50" s="21"/>
      <c r="AN50" s="1"/>
      <c r="AO50" s="19"/>
      <c r="AP50" s="19"/>
      <c r="AQ50" s="19"/>
      <c r="AR50" s="2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 t="s">
        <v>39</v>
      </c>
      <c r="B51" s="82">
        <v>0</v>
      </c>
      <c r="C51" s="82">
        <v>0</v>
      </c>
      <c r="D51" s="82">
        <v>0</v>
      </c>
      <c r="E51" s="19">
        <f>Feb!D51</f>
        <v>0</v>
      </c>
      <c r="F51" s="19">
        <f t="shared" si="6"/>
        <v>0</v>
      </c>
      <c r="G51" s="81">
        <v>0</v>
      </c>
      <c r="H51" s="19">
        <f t="shared" si="7"/>
        <v>0</v>
      </c>
      <c r="I51" s="21" t="str">
        <f t="shared" si="8"/>
        <v xml:space="preserve"> </v>
      </c>
      <c r="J51" s="1"/>
      <c r="K51" s="19">
        <f t="shared" si="9"/>
        <v>0</v>
      </c>
      <c r="L51" s="81">
        <v>0</v>
      </c>
      <c r="M51" s="19">
        <f t="shared" si="10"/>
        <v>0</v>
      </c>
      <c r="N51" s="21" t="str">
        <f t="shared" si="11"/>
        <v xml:space="preserve"> </v>
      </c>
      <c r="O51" s="1"/>
      <c r="P51" s="1"/>
      <c r="Q51" s="55"/>
      <c r="R51" s="55"/>
      <c r="S51" s="55"/>
      <c r="T51" s="19"/>
      <c r="U51" s="19"/>
      <c r="V51" s="19"/>
      <c r="W51" s="19"/>
      <c r="X51" s="21"/>
      <c r="Y51" s="1"/>
      <c r="Z51" s="19"/>
      <c r="AA51" s="19"/>
      <c r="AB51" s="19"/>
      <c r="AC51" s="21"/>
      <c r="AD51" s="1"/>
      <c r="AE51" s="1"/>
      <c r="AF51" s="56"/>
      <c r="AG51" s="56"/>
      <c r="AH51" s="56"/>
      <c r="AI51" s="19"/>
      <c r="AJ51" s="19"/>
      <c r="AK51" s="19"/>
      <c r="AL51" s="19"/>
      <c r="AM51" s="21"/>
      <c r="AN51" s="1"/>
      <c r="AO51" s="19"/>
      <c r="AP51" s="19"/>
      <c r="AQ51" s="19"/>
      <c r="AR51" s="2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 t="s">
        <v>40</v>
      </c>
      <c r="B52" s="82">
        <v>59694.76</v>
      </c>
      <c r="C52" s="82">
        <v>16283.319999999985</v>
      </c>
      <c r="D52" s="82">
        <v>20858.57</v>
      </c>
      <c r="E52" s="19">
        <f>Feb!D52</f>
        <v>22696.22</v>
      </c>
      <c r="F52" s="19">
        <f t="shared" si="6"/>
        <v>77815.729999999981</v>
      </c>
      <c r="G52" s="81">
        <v>56459.46</v>
      </c>
      <c r="H52" s="19">
        <f t="shared" si="7"/>
        <v>21356.269999999982</v>
      </c>
      <c r="I52" s="21">
        <f t="shared" si="8"/>
        <v>0.37825848848005239</v>
      </c>
      <c r="J52" s="1"/>
      <c r="K52" s="19">
        <f t="shared" si="9"/>
        <v>75978.079999999987</v>
      </c>
      <c r="L52" s="81">
        <v>58840.119999999995</v>
      </c>
      <c r="M52" s="19">
        <f t="shared" si="10"/>
        <v>17137.959999999992</v>
      </c>
      <c r="N52" s="21">
        <f t="shared" si="11"/>
        <v>0.29126317213493103</v>
      </c>
      <c r="O52" s="1"/>
      <c r="P52" s="1"/>
      <c r="Q52" s="55"/>
      <c r="R52" s="55"/>
      <c r="S52" s="55"/>
      <c r="T52" s="19"/>
      <c r="U52" s="19"/>
      <c r="V52" s="19"/>
      <c r="W52" s="19"/>
      <c r="X52" s="21"/>
      <c r="Y52" s="1"/>
      <c r="Z52" s="19"/>
      <c r="AA52" s="19"/>
      <c r="AB52" s="19"/>
      <c r="AC52" s="21"/>
      <c r="AD52" s="1"/>
      <c r="AE52" s="1"/>
      <c r="AF52" s="56"/>
      <c r="AG52" s="56"/>
      <c r="AH52" s="56"/>
      <c r="AI52" s="19"/>
      <c r="AJ52" s="19"/>
      <c r="AK52" s="19"/>
      <c r="AL52" s="19"/>
      <c r="AM52" s="21"/>
      <c r="AN52" s="1"/>
      <c r="AO52" s="19"/>
      <c r="AP52" s="19"/>
      <c r="AQ52" s="19"/>
      <c r="AR52" s="2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 t="s">
        <v>41</v>
      </c>
      <c r="B53" s="82">
        <v>687432.05</v>
      </c>
      <c r="C53" s="82">
        <v>207735.31000000011</v>
      </c>
      <c r="D53" s="82">
        <v>384238.88</v>
      </c>
      <c r="E53" s="19">
        <f>Feb!D53</f>
        <v>395798.36</v>
      </c>
      <c r="F53" s="19">
        <f t="shared" si="6"/>
        <v>906726.84000000008</v>
      </c>
      <c r="G53" s="81">
        <v>1013969.3300000001</v>
      </c>
      <c r="H53" s="19">
        <f t="shared" si="7"/>
        <v>-107242.48999999999</v>
      </c>
      <c r="I53" s="21">
        <f t="shared" si="8"/>
        <v>-0.10576502348448746</v>
      </c>
      <c r="J53" s="1"/>
      <c r="K53" s="19">
        <f t="shared" si="9"/>
        <v>895167.3600000001</v>
      </c>
      <c r="L53" s="81">
        <v>1048876.02</v>
      </c>
      <c r="M53" s="19">
        <f t="shared" si="10"/>
        <v>-153708.65999999992</v>
      </c>
      <c r="N53" s="21">
        <f t="shared" si="11"/>
        <v>-0.14654607128876862</v>
      </c>
      <c r="O53" s="1"/>
      <c r="P53" s="1"/>
      <c r="Q53" s="55"/>
      <c r="R53" s="55"/>
      <c r="S53" s="55"/>
      <c r="T53" s="19"/>
      <c r="U53" s="19"/>
      <c r="V53" s="19"/>
      <c r="W53" s="19"/>
      <c r="X53" s="21"/>
      <c r="Y53" s="1"/>
      <c r="Z53" s="19"/>
      <c r="AA53" s="19"/>
      <c r="AB53" s="19"/>
      <c r="AC53" s="21"/>
      <c r="AD53" s="1"/>
      <c r="AE53" s="1"/>
      <c r="AF53" s="56"/>
      <c r="AG53" s="56"/>
      <c r="AH53" s="56"/>
      <c r="AI53" s="19"/>
      <c r="AJ53" s="19"/>
      <c r="AK53" s="19"/>
      <c r="AL53" s="19"/>
      <c r="AM53" s="21"/>
      <c r="AN53" s="1"/>
      <c r="AO53" s="19"/>
      <c r="AP53" s="19"/>
      <c r="AQ53" s="19"/>
      <c r="AR53" s="2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 t="s">
        <v>42</v>
      </c>
      <c r="B54" s="82">
        <v>0</v>
      </c>
      <c r="C54" s="82">
        <v>0</v>
      </c>
      <c r="D54" s="82">
        <v>0</v>
      </c>
      <c r="E54" s="19">
        <f>Feb!D54</f>
        <v>0</v>
      </c>
      <c r="F54" s="19">
        <f t="shared" si="6"/>
        <v>0</v>
      </c>
      <c r="G54" s="81">
        <v>0</v>
      </c>
      <c r="H54" s="19">
        <f t="shared" si="7"/>
        <v>0</v>
      </c>
      <c r="I54" s="21" t="str">
        <f t="shared" si="8"/>
        <v xml:space="preserve"> </v>
      </c>
      <c r="J54" s="1"/>
      <c r="K54" s="19">
        <f t="shared" si="9"/>
        <v>0</v>
      </c>
      <c r="L54" s="81">
        <v>0</v>
      </c>
      <c r="M54" s="19">
        <f t="shared" si="10"/>
        <v>0</v>
      </c>
      <c r="N54" s="21" t="str">
        <f t="shared" si="11"/>
        <v xml:space="preserve"> </v>
      </c>
      <c r="O54" s="1"/>
      <c r="P54" s="1"/>
      <c r="Q54" s="55"/>
      <c r="R54" s="55"/>
      <c r="S54" s="55"/>
      <c r="T54" s="19"/>
      <c r="U54" s="19"/>
      <c r="V54" s="19"/>
      <c r="W54" s="19"/>
      <c r="X54" s="21"/>
      <c r="Y54" s="1"/>
      <c r="Z54" s="19"/>
      <c r="AA54" s="19"/>
      <c r="AB54" s="19"/>
      <c r="AC54" s="21"/>
      <c r="AD54" s="1"/>
      <c r="AE54" s="1"/>
      <c r="AF54" s="56"/>
      <c r="AG54" s="56"/>
      <c r="AH54" s="56"/>
      <c r="AI54" s="19"/>
      <c r="AJ54" s="19"/>
      <c r="AK54" s="19"/>
      <c r="AL54" s="19"/>
      <c r="AM54" s="21"/>
      <c r="AN54" s="1"/>
      <c r="AO54" s="19"/>
      <c r="AP54" s="19"/>
      <c r="AQ54" s="19"/>
      <c r="AR54" s="2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 t="s">
        <v>43</v>
      </c>
      <c r="B55" s="82">
        <v>0</v>
      </c>
      <c r="C55" s="82">
        <v>79.83</v>
      </c>
      <c r="D55" s="82">
        <v>0</v>
      </c>
      <c r="E55" s="19">
        <f>Feb!D55</f>
        <v>0</v>
      </c>
      <c r="F55" s="19">
        <f t="shared" si="6"/>
        <v>79.83</v>
      </c>
      <c r="G55" s="81">
        <v>0.71</v>
      </c>
      <c r="H55" s="19">
        <f t="shared" si="7"/>
        <v>79.12</v>
      </c>
      <c r="I55" s="21">
        <f t="shared" si="8"/>
        <v>111.43661971830986</v>
      </c>
      <c r="J55" s="1"/>
      <c r="K55" s="19">
        <f t="shared" si="9"/>
        <v>79.83</v>
      </c>
      <c r="L55" s="81">
        <v>0.71</v>
      </c>
      <c r="M55" s="19">
        <f t="shared" si="10"/>
        <v>79.12</v>
      </c>
      <c r="N55" s="21">
        <f t="shared" si="11"/>
        <v>111.43661971830986</v>
      </c>
      <c r="O55" s="1"/>
      <c r="P55" s="1"/>
      <c r="Q55" s="55"/>
      <c r="R55" s="55"/>
      <c r="S55" s="55"/>
      <c r="T55" s="19"/>
      <c r="U55" s="19"/>
      <c r="V55" s="19"/>
      <c r="W55" s="19"/>
      <c r="X55" s="21"/>
      <c r="Y55" s="1"/>
      <c r="Z55" s="19"/>
      <c r="AA55" s="19"/>
      <c r="AB55" s="19"/>
      <c r="AC55" s="21"/>
      <c r="AD55" s="1"/>
      <c r="AE55" s="1"/>
      <c r="AF55" s="56"/>
      <c r="AG55" s="56"/>
      <c r="AH55" s="56"/>
      <c r="AI55" s="19"/>
      <c r="AJ55" s="19"/>
      <c r="AK55" s="19"/>
      <c r="AL55" s="19"/>
      <c r="AM55" s="21"/>
      <c r="AN55" s="1"/>
      <c r="AO55" s="19"/>
      <c r="AP55" s="19"/>
      <c r="AQ55" s="19"/>
      <c r="AR55" s="2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 t="s">
        <v>44</v>
      </c>
      <c r="B56" s="82">
        <v>0</v>
      </c>
      <c r="C56" s="82">
        <v>0</v>
      </c>
      <c r="D56" s="82">
        <v>0</v>
      </c>
      <c r="E56" s="19">
        <f>Feb!D56</f>
        <v>0</v>
      </c>
      <c r="F56" s="19">
        <f t="shared" si="6"/>
        <v>0</v>
      </c>
      <c r="G56" s="81">
        <v>0</v>
      </c>
      <c r="H56" s="19">
        <f t="shared" si="7"/>
        <v>0</v>
      </c>
      <c r="I56" s="21" t="str">
        <f t="shared" si="8"/>
        <v xml:space="preserve"> </v>
      </c>
      <c r="J56" s="1"/>
      <c r="K56" s="19">
        <f t="shared" si="9"/>
        <v>0</v>
      </c>
      <c r="L56" s="81">
        <v>0</v>
      </c>
      <c r="M56" s="19">
        <f t="shared" si="10"/>
        <v>0</v>
      </c>
      <c r="N56" s="21" t="str">
        <f t="shared" si="11"/>
        <v xml:space="preserve"> </v>
      </c>
      <c r="O56" s="1"/>
      <c r="P56" s="1"/>
      <c r="Q56" s="55"/>
      <c r="R56" s="55"/>
      <c r="S56" s="55"/>
      <c r="T56" s="19"/>
      <c r="U56" s="19"/>
      <c r="V56" s="19"/>
      <c r="W56" s="19"/>
      <c r="X56" s="21"/>
      <c r="Y56" s="1"/>
      <c r="Z56" s="19"/>
      <c r="AA56" s="19"/>
      <c r="AB56" s="19"/>
      <c r="AC56" s="21"/>
      <c r="AD56" s="1"/>
      <c r="AE56" s="1"/>
      <c r="AF56" s="56"/>
      <c r="AG56" s="56"/>
      <c r="AH56" s="56"/>
      <c r="AI56" s="19"/>
      <c r="AJ56" s="19"/>
      <c r="AK56" s="19"/>
      <c r="AL56" s="19"/>
      <c r="AM56" s="21"/>
      <c r="AN56" s="1"/>
      <c r="AO56" s="19"/>
      <c r="AP56" s="19"/>
      <c r="AQ56" s="19"/>
      <c r="AR56" s="2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 t="s">
        <v>45</v>
      </c>
      <c r="B57" s="82">
        <v>816403.98</v>
      </c>
      <c r="C57" s="82">
        <v>181794.12</v>
      </c>
      <c r="D57" s="82">
        <v>364171.01</v>
      </c>
      <c r="E57" s="19">
        <f>Feb!D57</f>
        <v>378675.33</v>
      </c>
      <c r="F57" s="19">
        <f t="shared" si="6"/>
        <v>1012702.4199999999</v>
      </c>
      <c r="G57" s="81">
        <v>985424.03000000014</v>
      </c>
      <c r="H57" s="19">
        <f t="shared" si="7"/>
        <v>27278.389999999781</v>
      </c>
      <c r="I57" s="21">
        <f t="shared" si="8"/>
        <v>2.7681880256157143E-2</v>
      </c>
      <c r="J57" s="1"/>
      <c r="K57" s="19">
        <f t="shared" si="9"/>
        <v>998198.1</v>
      </c>
      <c r="L57" s="81">
        <v>1012164.6100000001</v>
      </c>
      <c r="M57" s="19">
        <f t="shared" si="10"/>
        <v>-13966.510000000126</v>
      </c>
      <c r="N57" s="21">
        <f t="shared" si="11"/>
        <v>-1.3798654746484451E-2</v>
      </c>
      <c r="O57" s="1"/>
      <c r="P57" s="1"/>
      <c r="Q57" s="55"/>
      <c r="R57" s="55"/>
      <c r="S57" s="55"/>
      <c r="T57" s="19"/>
      <c r="U57" s="19"/>
      <c r="V57" s="19"/>
      <c r="W57" s="19"/>
      <c r="X57" s="21"/>
      <c r="Y57" s="1"/>
      <c r="Z57" s="19"/>
      <c r="AA57" s="19"/>
      <c r="AB57" s="19"/>
      <c r="AC57" s="21"/>
      <c r="AD57" s="1"/>
      <c r="AE57" s="1"/>
      <c r="AF57" s="56"/>
      <c r="AG57" s="56"/>
      <c r="AH57" s="56"/>
      <c r="AI57" s="19"/>
      <c r="AJ57" s="19"/>
      <c r="AK57" s="19"/>
      <c r="AL57" s="19"/>
      <c r="AM57" s="21"/>
      <c r="AN57" s="1"/>
      <c r="AO57" s="19"/>
      <c r="AP57" s="19"/>
      <c r="AQ57" s="19"/>
      <c r="AR57" s="2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 t="s">
        <v>46</v>
      </c>
      <c r="B58" s="82">
        <v>2952954.45</v>
      </c>
      <c r="C58" s="82">
        <v>727326.54999999981</v>
      </c>
      <c r="D58" s="82">
        <v>1684932.37</v>
      </c>
      <c r="E58" s="19">
        <f>Feb!D58</f>
        <v>2070008.7</v>
      </c>
      <c r="F58" s="19">
        <f t="shared" si="6"/>
        <v>4065357.33</v>
      </c>
      <c r="G58" s="81">
        <v>4750966.59</v>
      </c>
      <c r="H58" s="19">
        <f t="shared" si="7"/>
        <v>-685609.25999999978</v>
      </c>
      <c r="I58" s="21">
        <f t="shared" si="8"/>
        <v>-0.14430942567415528</v>
      </c>
      <c r="J58" s="1"/>
      <c r="K58" s="19">
        <f t="shared" si="9"/>
        <v>3680281</v>
      </c>
      <c r="L58" s="81">
        <v>4592638.9700000007</v>
      </c>
      <c r="M58" s="19">
        <f t="shared" si="10"/>
        <v>-912357.97000000067</v>
      </c>
      <c r="N58" s="21">
        <f t="shared" si="11"/>
        <v>-0.19865658414687026</v>
      </c>
      <c r="O58" s="1"/>
      <c r="P58" s="1"/>
      <c r="Q58" s="55"/>
      <c r="R58" s="55"/>
      <c r="S58" s="55"/>
      <c r="T58" s="19"/>
      <c r="U58" s="19"/>
      <c r="V58" s="19"/>
      <c r="W58" s="19"/>
      <c r="X58" s="21"/>
      <c r="Y58" s="1"/>
      <c r="Z58" s="19"/>
      <c r="AA58" s="19"/>
      <c r="AB58" s="19"/>
      <c r="AC58" s="21"/>
      <c r="AD58" s="1"/>
      <c r="AE58" s="1"/>
      <c r="AF58" s="56"/>
      <c r="AG58" s="56"/>
      <c r="AH58" s="56"/>
      <c r="AI58" s="19"/>
      <c r="AJ58" s="19"/>
      <c r="AK58" s="19"/>
      <c r="AL58" s="19"/>
      <c r="AM58" s="21"/>
      <c r="AN58" s="1"/>
      <c r="AO58" s="19"/>
      <c r="AP58" s="19"/>
      <c r="AQ58" s="19"/>
      <c r="AR58" s="2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 t="s">
        <v>47</v>
      </c>
      <c r="B59" s="82">
        <v>4599682.6399999997</v>
      </c>
      <c r="C59" s="82">
        <v>850163.30000000075</v>
      </c>
      <c r="D59" s="82">
        <v>2166105.6</v>
      </c>
      <c r="E59" s="19">
        <f>Feb!D59</f>
        <v>2504610.06</v>
      </c>
      <c r="F59" s="19">
        <f t="shared" si="6"/>
        <v>5788350.4000000004</v>
      </c>
      <c r="G59" s="81">
        <v>5190716.07</v>
      </c>
      <c r="H59" s="19">
        <f t="shared" si="7"/>
        <v>597634.33000000007</v>
      </c>
      <c r="I59" s="21">
        <f t="shared" si="8"/>
        <v>0.11513523797883241</v>
      </c>
      <c r="J59" s="1"/>
      <c r="K59" s="19">
        <f t="shared" si="9"/>
        <v>5449845.9400000004</v>
      </c>
      <c r="L59" s="81">
        <v>5133801.38</v>
      </c>
      <c r="M59" s="19">
        <f t="shared" si="10"/>
        <v>316044.56000000052</v>
      </c>
      <c r="N59" s="21">
        <f t="shared" si="11"/>
        <v>6.1561509027449057E-2</v>
      </c>
      <c r="O59" s="1"/>
      <c r="P59" s="1"/>
      <c r="Q59" s="55"/>
      <c r="R59" s="55"/>
      <c r="S59" s="55"/>
      <c r="T59" s="19"/>
      <c r="U59" s="19"/>
      <c r="V59" s="19"/>
      <c r="W59" s="19"/>
      <c r="X59" s="21"/>
      <c r="Y59" s="1"/>
      <c r="Z59" s="19"/>
      <c r="AA59" s="19"/>
      <c r="AB59" s="19"/>
      <c r="AC59" s="21"/>
      <c r="AD59" s="1"/>
      <c r="AE59" s="1"/>
      <c r="AF59" s="56"/>
      <c r="AG59" s="56"/>
      <c r="AH59" s="56"/>
      <c r="AI59" s="19"/>
      <c r="AJ59" s="19"/>
      <c r="AK59" s="19"/>
      <c r="AL59" s="19"/>
      <c r="AM59" s="21"/>
      <c r="AN59" s="1"/>
      <c r="AO59" s="19"/>
      <c r="AP59" s="19"/>
      <c r="AQ59" s="19"/>
      <c r="AR59" s="2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 t="s">
        <v>48</v>
      </c>
      <c r="B60" s="82">
        <v>2300238.35</v>
      </c>
      <c r="C60" s="82">
        <v>426796.54999999981</v>
      </c>
      <c r="D60" s="82">
        <v>1083052.82</v>
      </c>
      <c r="E60" s="19">
        <f>Feb!D60</f>
        <v>1252305.1100000001</v>
      </c>
      <c r="F60" s="19">
        <f t="shared" si="6"/>
        <v>2896287.19</v>
      </c>
      <c r="G60" s="81">
        <v>2596439.04</v>
      </c>
      <c r="H60" s="19">
        <f t="shared" si="7"/>
        <v>299848.14999999991</v>
      </c>
      <c r="I60" s="21">
        <f t="shared" si="8"/>
        <v>0.1154843789438631</v>
      </c>
      <c r="J60" s="1"/>
      <c r="K60" s="19">
        <f t="shared" si="9"/>
        <v>2727034.9</v>
      </c>
      <c r="L60" s="81">
        <v>2567981.63</v>
      </c>
      <c r="M60" s="19">
        <f t="shared" si="10"/>
        <v>159053.27000000002</v>
      </c>
      <c r="N60" s="21">
        <f t="shared" si="11"/>
        <v>6.1937074682267168E-2</v>
      </c>
      <c r="O60" s="1"/>
      <c r="P60" s="1"/>
      <c r="Q60" s="55"/>
      <c r="R60" s="55"/>
      <c r="S60" s="55"/>
      <c r="T60" s="19"/>
      <c r="U60" s="19"/>
      <c r="V60" s="19"/>
      <c r="W60" s="19"/>
      <c r="X60" s="21"/>
      <c r="Y60" s="1"/>
      <c r="Z60" s="19"/>
      <c r="AA60" s="19"/>
      <c r="AB60" s="19"/>
      <c r="AC60" s="21"/>
      <c r="AD60" s="1"/>
      <c r="AE60" s="1"/>
      <c r="AF60" s="56"/>
      <c r="AG60" s="56"/>
      <c r="AH60" s="56"/>
      <c r="AI60" s="19"/>
      <c r="AJ60" s="19"/>
      <c r="AK60" s="19"/>
      <c r="AL60" s="19"/>
      <c r="AM60" s="21"/>
      <c r="AN60" s="1"/>
      <c r="AO60" s="19"/>
      <c r="AP60" s="19"/>
      <c r="AQ60" s="19"/>
      <c r="AR60" s="2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>
      <c r="A61" s="6" t="s">
        <v>49</v>
      </c>
      <c r="B61" s="82" t="s">
        <v>128</v>
      </c>
      <c r="C61" s="79" t="s">
        <v>123</v>
      </c>
      <c r="D61" s="79" t="s">
        <v>123</v>
      </c>
      <c r="E61" s="19" t="s">
        <v>123</v>
      </c>
      <c r="F61" s="19" t="s">
        <v>123</v>
      </c>
      <c r="G61" s="81" t="s">
        <v>123</v>
      </c>
      <c r="H61" s="19" t="s">
        <v>128</v>
      </c>
      <c r="I61" s="21"/>
      <c r="J61" s="1"/>
      <c r="K61" s="19" t="s">
        <v>123</v>
      </c>
      <c r="L61" s="81" t="s">
        <v>123</v>
      </c>
      <c r="M61" s="19" t="s">
        <v>128</v>
      </c>
      <c r="N61" s="21"/>
      <c r="O61" s="1"/>
      <c r="P61" s="1"/>
      <c r="Q61" s="23"/>
      <c r="R61" s="23"/>
      <c r="S61" s="31"/>
      <c r="T61" s="19"/>
      <c r="U61" s="19"/>
      <c r="V61" s="19"/>
      <c r="W61" s="19"/>
      <c r="X61" s="21"/>
      <c r="Y61" s="1"/>
      <c r="Z61" s="19"/>
      <c r="AA61" s="19"/>
      <c r="AB61" s="19"/>
      <c r="AC61" s="21"/>
      <c r="AD61" s="1"/>
      <c r="AE61" s="1"/>
      <c r="AF61" s="22"/>
      <c r="AG61" s="23"/>
      <c r="AH61" s="23"/>
      <c r="AI61" s="19"/>
      <c r="AJ61" s="19"/>
      <c r="AK61" s="19"/>
      <c r="AL61" s="19"/>
      <c r="AM61" s="21"/>
      <c r="AN61" s="1"/>
      <c r="AO61" s="19"/>
      <c r="AP61" s="19"/>
      <c r="AQ61" s="19"/>
      <c r="AR61" s="2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 t="s">
        <v>50</v>
      </c>
      <c r="B62" s="82">
        <v>19478907.920000002</v>
      </c>
      <c r="C62" s="82">
        <v>4320719.7399999984</v>
      </c>
      <c r="D62" s="79">
        <v>9413400.0899999999</v>
      </c>
      <c r="E62" s="19">
        <f>Feb!D62</f>
        <v>10137968.210000001</v>
      </c>
      <c r="F62" s="19">
        <f t="shared" ref="F62:F93" si="12">B62+C62-D62+E62</f>
        <v>24524195.780000001</v>
      </c>
      <c r="G62" s="81">
        <v>23166901.559999999</v>
      </c>
      <c r="H62" s="19">
        <f t="shared" ref="H62:H93" si="13">F62-G62</f>
        <v>1357294.2200000025</v>
      </c>
      <c r="I62" s="21">
        <f t="shared" ref="I62:I93" si="14">IF(ISERR(+F62/G62-1)," ",+F62/G62-1)</f>
        <v>5.8587645675652666E-2</v>
      </c>
      <c r="J62" s="1"/>
      <c r="K62" s="19">
        <f t="shared" ref="K62:K93" si="15">B62+C62</f>
        <v>23799627.66</v>
      </c>
      <c r="L62" s="81">
        <v>23640839.289999999</v>
      </c>
      <c r="M62" s="19">
        <f t="shared" ref="M62:M93" si="16">K62-L62</f>
        <v>158788.37000000104</v>
      </c>
      <c r="N62" s="21">
        <f t="shared" ref="N62:N93" si="17">IF(ISERR(+K62/L62-1)," ",+K62/L62-1)</f>
        <v>6.7166976625558927E-3</v>
      </c>
      <c r="O62" s="1"/>
      <c r="P62" s="1"/>
      <c r="Q62" s="55"/>
      <c r="R62" s="55"/>
      <c r="S62" s="55"/>
      <c r="T62" s="19"/>
      <c r="U62" s="19"/>
      <c r="V62" s="19"/>
      <c r="W62" s="19"/>
      <c r="X62" s="21"/>
      <c r="Y62" s="1"/>
      <c r="Z62" s="19"/>
      <c r="AA62" s="19"/>
      <c r="AB62" s="19"/>
      <c r="AC62" s="21"/>
      <c r="AD62" s="1"/>
      <c r="AE62" s="1"/>
      <c r="AF62" s="56"/>
      <c r="AG62" s="56"/>
      <c r="AH62" s="55"/>
      <c r="AI62" s="19"/>
      <c r="AJ62" s="19"/>
      <c r="AK62" s="19"/>
      <c r="AL62" s="19"/>
      <c r="AM62" s="21"/>
      <c r="AN62" s="1"/>
      <c r="AO62" s="19"/>
      <c r="AP62" s="19"/>
      <c r="AQ62" s="19"/>
      <c r="AR62" s="2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 t="s">
        <v>51</v>
      </c>
      <c r="B63" s="82">
        <v>2061647.55</v>
      </c>
      <c r="C63" s="82">
        <v>423602.7100000002</v>
      </c>
      <c r="D63" s="79">
        <v>693350.58</v>
      </c>
      <c r="E63" s="19">
        <f>Feb!D63</f>
        <v>712333.36</v>
      </c>
      <c r="F63" s="19">
        <f t="shared" si="12"/>
        <v>2504233.04</v>
      </c>
      <c r="G63" s="81">
        <v>1925926.14</v>
      </c>
      <c r="H63" s="19">
        <f t="shared" si="13"/>
        <v>578306.90000000014</v>
      </c>
      <c r="I63" s="21">
        <f t="shared" si="14"/>
        <v>0.3002747031617734</v>
      </c>
      <c r="J63" s="1"/>
      <c r="K63" s="19">
        <f t="shared" si="15"/>
        <v>2485250.2600000002</v>
      </c>
      <c r="L63" s="81">
        <v>1992000.5699999998</v>
      </c>
      <c r="M63" s="19">
        <f t="shared" si="16"/>
        <v>493249.69000000041</v>
      </c>
      <c r="N63" s="21">
        <f t="shared" si="17"/>
        <v>0.24761523537114272</v>
      </c>
      <c r="O63" s="1"/>
      <c r="P63" s="1"/>
      <c r="Q63" s="55"/>
      <c r="R63" s="55"/>
      <c r="S63" s="55"/>
      <c r="T63" s="19"/>
      <c r="U63" s="19"/>
      <c r="V63" s="19"/>
      <c r="W63" s="19"/>
      <c r="X63" s="21"/>
      <c r="Y63" s="1"/>
      <c r="Z63" s="19"/>
      <c r="AA63" s="19"/>
      <c r="AB63" s="19"/>
      <c r="AC63" s="21"/>
      <c r="AD63" s="1"/>
      <c r="AE63" s="1"/>
      <c r="AF63" s="56"/>
      <c r="AG63" s="56"/>
      <c r="AH63" s="55"/>
      <c r="AI63" s="19"/>
      <c r="AJ63" s="19"/>
      <c r="AK63" s="19"/>
      <c r="AL63" s="19"/>
      <c r="AM63" s="21"/>
      <c r="AN63" s="1"/>
      <c r="AO63" s="19"/>
      <c r="AP63" s="19"/>
      <c r="AQ63" s="19"/>
      <c r="AR63" s="2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 t="s">
        <v>52</v>
      </c>
      <c r="B64" s="82">
        <v>10881607.649999999</v>
      </c>
      <c r="C64" s="82">
        <v>2040725.5600000024</v>
      </c>
      <c r="D64" s="79">
        <v>4887056.05</v>
      </c>
      <c r="E64" s="19">
        <f>Feb!D64</f>
        <v>5117622.1500000004</v>
      </c>
      <c r="F64" s="19">
        <f t="shared" si="12"/>
        <v>13152899.310000002</v>
      </c>
      <c r="G64" s="81">
        <v>11827615.98</v>
      </c>
      <c r="H64" s="19">
        <f t="shared" si="13"/>
        <v>1325283.3300000019</v>
      </c>
      <c r="I64" s="21">
        <f t="shared" si="14"/>
        <v>0.11204991202293013</v>
      </c>
      <c r="J64" s="1"/>
      <c r="K64" s="19">
        <f t="shared" si="15"/>
        <v>12922333.210000001</v>
      </c>
      <c r="L64" s="81">
        <v>12057691.02</v>
      </c>
      <c r="M64" s="19">
        <f t="shared" si="16"/>
        <v>864642.19000000134</v>
      </c>
      <c r="N64" s="21">
        <f t="shared" si="17"/>
        <v>7.1708769827143914E-2</v>
      </c>
      <c r="O64" s="1"/>
      <c r="P64" s="1"/>
      <c r="Q64" s="55"/>
      <c r="R64" s="55"/>
      <c r="S64" s="55"/>
      <c r="T64" s="19"/>
      <c r="U64" s="19"/>
      <c r="V64" s="19"/>
      <c r="W64" s="19"/>
      <c r="X64" s="21"/>
      <c r="Y64" s="1"/>
      <c r="Z64" s="19"/>
      <c r="AA64" s="19"/>
      <c r="AB64" s="19"/>
      <c r="AC64" s="21"/>
      <c r="AD64" s="1"/>
      <c r="AE64" s="1"/>
      <c r="AF64" s="56"/>
      <c r="AG64" s="56"/>
      <c r="AH64" s="55"/>
      <c r="AI64" s="19"/>
      <c r="AJ64" s="19"/>
      <c r="AK64" s="19"/>
      <c r="AL64" s="19"/>
      <c r="AM64" s="21"/>
      <c r="AN64" s="1"/>
      <c r="AO64" s="19"/>
      <c r="AP64" s="19"/>
      <c r="AQ64" s="19"/>
      <c r="AR64" s="2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 t="s">
        <v>53</v>
      </c>
      <c r="B65" s="82">
        <v>2922445.28</v>
      </c>
      <c r="C65" s="82">
        <v>709259.81000000052</v>
      </c>
      <c r="D65" s="79">
        <v>1287766.4099999999</v>
      </c>
      <c r="E65" s="19">
        <f>Feb!D65</f>
        <v>1378558.18</v>
      </c>
      <c r="F65" s="19">
        <f t="shared" si="12"/>
        <v>3722496.8600000003</v>
      </c>
      <c r="G65" s="81">
        <v>3459294.59</v>
      </c>
      <c r="H65" s="19">
        <f t="shared" si="13"/>
        <v>263202.27000000048</v>
      </c>
      <c r="I65" s="21">
        <f t="shared" si="14"/>
        <v>7.6085532224071217E-2</v>
      </c>
      <c r="J65" s="1"/>
      <c r="K65" s="19">
        <f t="shared" si="15"/>
        <v>3631705.0900000003</v>
      </c>
      <c r="L65" s="81">
        <v>3522855.48</v>
      </c>
      <c r="M65" s="19">
        <f t="shared" si="16"/>
        <v>108849.61000000034</v>
      </c>
      <c r="N65" s="21">
        <f t="shared" si="17"/>
        <v>3.0898119612900121E-2</v>
      </c>
      <c r="O65" s="1"/>
      <c r="P65" s="1"/>
      <c r="Q65" s="55"/>
      <c r="R65" s="55"/>
      <c r="S65" s="55"/>
      <c r="T65" s="19"/>
      <c r="U65" s="19"/>
      <c r="V65" s="19"/>
      <c r="W65" s="19"/>
      <c r="X65" s="21"/>
      <c r="Y65" s="1"/>
      <c r="Z65" s="19"/>
      <c r="AA65" s="19"/>
      <c r="AB65" s="19"/>
      <c r="AC65" s="21"/>
      <c r="AD65" s="1"/>
      <c r="AE65" s="1"/>
      <c r="AF65" s="56"/>
      <c r="AG65" s="56"/>
      <c r="AH65" s="55"/>
      <c r="AI65" s="19"/>
      <c r="AJ65" s="19"/>
      <c r="AK65" s="19"/>
      <c r="AL65" s="19"/>
      <c r="AM65" s="21"/>
      <c r="AN65" s="1"/>
      <c r="AO65" s="19"/>
      <c r="AP65" s="19"/>
      <c r="AQ65" s="19"/>
      <c r="AR65" s="2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 t="s">
        <v>54</v>
      </c>
      <c r="B66" s="82">
        <v>2445540.63</v>
      </c>
      <c r="C66" s="82">
        <v>680718.8899999992</v>
      </c>
      <c r="D66" s="79">
        <v>1274038.83</v>
      </c>
      <c r="E66" s="19">
        <f>Feb!D66</f>
        <v>1328134.04</v>
      </c>
      <c r="F66" s="19">
        <f t="shared" si="12"/>
        <v>3180354.7299999991</v>
      </c>
      <c r="G66" s="81">
        <v>3055174.4299999997</v>
      </c>
      <c r="H66" s="19">
        <f t="shared" si="13"/>
        <v>125180.29999999935</v>
      </c>
      <c r="I66" s="21">
        <f t="shared" si="14"/>
        <v>4.0973208852104426E-2</v>
      </c>
      <c r="J66" s="1"/>
      <c r="K66" s="19">
        <f t="shared" si="15"/>
        <v>3126259.5199999991</v>
      </c>
      <c r="L66" s="81">
        <v>3168310.32</v>
      </c>
      <c r="M66" s="19">
        <f t="shared" si="16"/>
        <v>-42050.800000000745</v>
      </c>
      <c r="N66" s="21">
        <f t="shared" si="17"/>
        <v>-1.3272311027917483E-2</v>
      </c>
      <c r="O66" s="1"/>
      <c r="P66" s="1"/>
      <c r="Q66" s="55"/>
      <c r="R66" s="55"/>
      <c r="S66" s="55"/>
      <c r="T66" s="19"/>
      <c r="U66" s="19"/>
      <c r="V66" s="19"/>
      <c r="W66" s="19"/>
      <c r="X66" s="21"/>
      <c r="Y66" s="1"/>
      <c r="Z66" s="19"/>
      <c r="AA66" s="19"/>
      <c r="AB66" s="19"/>
      <c r="AC66" s="21"/>
      <c r="AD66" s="1"/>
      <c r="AE66" s="1"/>
      <c r="AF66" s="56"/>
      <c r="AG66" s="56"/>
      <c r="AH66" s="55"/>
      <c r="AI66" s="19"/>
      <c r="AJ66" s="19"/>
      <c r="AK66" s="19"/>
      <c r="AL66" s="19"/>
      <c r="AM66" s="21"/>
      <c r="AN66" s="1"/>
      <c r="AO66" s="19"/>
      <c r="AP66" s="19"/>
      <c r="AQ66" s="19"/>
      <c r="AR66" s="2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 t="s">
        <v>55</v>
      </c>
      <c r="B67" s="82">
        <v>5267360.1300000008</v>
      </c>
      <c r="C67" s="82">
        <v>1242542.8699999992</v>
      </c>
      <c r="D67" s="79">
        <v>2242135.7200000002</v>
      </c>
      <c r="E67" s="19">
        <f>Feb!D67</f>
        <v>2208610.41</v>
      </c>
      <c r="F67" s="19">
        <f t="shared" si="12"/>
        <v>6476377.6899999995</v>
      </c>
      <c r="G67" s="81">
        <v>5358699.55</v>
      </c>
      <c r="H67" s="19">
        <f t="shared" si="13"/>
        <v>1117678.1399999997</v>
      </c>
      <c r="I67" s="21">
        <f t="shared" si="14"/>
        <v>0.20857264520456265</v>
      </c>
      <c r="J67" s="1"/>
      <c r="K67" s="19">
        <f t="shared" si="15"/>
        <v>6509903</v>
      </c>
      <c r="L67" s="81">
        <v>5587308.75</v>
      </c>
      <c r="M67" s="19">
        <f t="shared" si="16"/>
        <v>922594.25</v>
      </c>
      <c r="N67" s="21">
        <f t="shared" si="17"/>
        <v>0.16512319101750017</v>
      </c>
      <c r="O67" s="1"/>
      <c r="P67" s="1"/>
      <c r="Q67" s="55"/>
      <c r="R67" s="55"/>
      <c r="S67" s="55"/>
      <c r="T67" s="19"/>
      <c r="U67" s="19"/>
      <c r="V67" s="19"/>
      <c r="W67" s="19"/>
      <c r="X67" s="21"/>
      <c r="Y67" s="1"/>
      <c r="Z67" s="19"/>
      <c r="AA67" s="19"/>
      <c r="AB67" s="19"/>
      <c r="AC67" s="21"/>
      <c r="AD67" s="1"/>
      <c r="AE67" s="1"/>
      <c r="AF67" s="56"/>
      <c r="AG67" s="56"/>
      <c r="AH67" s="55"/>
      <c r="AI67" s="19"/>
      <c r="AJ67" s="19"/>
      <c r="AK67" s="19"/>
      <c r="AL67" s="19"/>
      <c r="AM67" s="21"/>
      <c r="AN67" s="1"/>
      <c r="AO67" s="19"/>
      <c r="AP67" s="19"/>
      <c r="AQ67" s="19"/>
      <c r="AR67" s="2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 t="s">
        <v>56</v>
      </c>
      <c r="B68" s="82">
        <v>4432481.7300000004</v>
      </c>
      <c r="C68" s="82">
        <v>928502.59999999963</v>
      </c>
      <c r="D68" s="79">
        <v>2118179.5</v>
      </c>
      <c r="E68" s="19">
        <f>Feb!D68</f>
        <v>2319246.5499999998</v>
      </c>
      <c r="F68" s="19">
        <f t="shared" si="12"/>
        <v>5562051.3799999999</v>
      </c>
      <c r="G68" s="81">
        <v>5247706.6399999987</v>
      </c>
      <c r="H68" s="19">
        <f t="shared" si="13"/>
        <v>314344.74000000115</v>
      </c>
      <c r="I68" s="21">
        <f t="shared" si="14"/>
        <v>5.9901355308992876E-2</v>
      </c>
      <c r="J68" s="1"/>
      <c r="K68" s="19">
        <f t="shared" si="15"/>
        <v>5360984.33</v>
      </c>
      <c r="L68" s="81">
        <v>5252717.209999999</v>
      </c>
      <c r="M68" s="19">
        <f t="shared" si="16"/>
        <v>108267.12000000104</v>
      </c>
      <c r="N68" s="21">
        <f t="shared" si="17"/>
        <v>2.0611640732130843E-2</v>
      </c>
      <c r="O68" s="1"/>
      <c r="P68" s="1"/>
      <c r="Q68" s="55"/>
      <c r="R68" s="55"/>
      <c r="S68" s="55"/>
      <c r="T68" s="19"/>
      <c r="U68" s="19"/>
      <c r="V68" s="19"/>
      <c r="W68" s="19"/>
      <c r="X68" s="21"/>
      <c r="Y68" s="1"/>
      <c r="Z68" s="19"/>
      <c r="AA68" s="19"/>
      <c r="AB68" s="19"/>
      <c r="AC68" s="21"/>
      <c r="AD68" s="1"/>
      <c r="AE68" s="1"/>
      <c r="AF68" s="56"/>
      <c r="AG68" s="56"/>
      <c r="AH68" s="55"/>
      <c r="AI68" s="19"/>
      <c r="AJ68" s="19"/>
      <c r="AK68" s="19"/>
      <c r="AL68" s="19"/>
      <c r="AM68" s="21"/>
      <c r="AN68" s="1"/>
      <c r="AO68" s="19"/>
      <c r="AP68" s="19"/>
      <c r="AQ68" s="19"/>
      <c r="AR68" s="2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 t="s">
        <v>57</v>
      </c>
      <c r="B69" s="82">
        <v>2193158.5499999998</v>
      </c>
      <c r="C69" s="82">
        <v>412009.88000000035</v>
      </c>
      <c r="D69" s="79">
        <v>823004.53</v>
      </c>
      <c r="E69" s="19">
        <f>Feb!D69</f>
        <v>796676.81</v>
      </c>
      <c r="F69" s="19">
        <f t="shared" si="12"/>
        <v>2578840.71</v>
      </c>
      <c r="G69" s="81">
        <v>2166399.2599999998</v>
      </c>
      <c r="H69" s="19">
        <f t="shared" si="13"/>
        <v>412441.45000000019</v>
      </c>
      <c r="I69" s="21">
        <f t="shared" si="14"/>
        <v>0.19038108884878424</v>
      </c>
      <c r="J69" s="1"/>
      <c r="K69" s="19">
        <f t="shared" si="15"/>
        <v>2605168.4300000002</v>
      </c>
      <c r="L69" s="81">
        <v>2320586.4299999997</v>
      </c>
      <c r="M69" s="19">
        <f t="shared" si="16"/>
        <v>284582.00000000047</v>
      </c>
      <c r="N69" s="21">
        <f t="shared" si="17"/>
        <v>0.12263365687267269</v>
      </c>
      <c r="O69" s="1"/>
      <c r="P69" s="1"/>
      <c r="Q69" s="55"/>
      <c r="R69" s="55"/>
      <c r="S69" s="55"/>
      <c r="T69" s="19"/>
      <c r="U69" s="19"/>
      <c r="V69" s="19"/>
      <c r="W69" s="19"/>
      <c r="X69" s="21"/>
      <c r="Y69" s="1"/>
      <c r="Z69" s="19"/>
      <c r="AA69" s="19"/>
      <c r="AB69" s="19"/>
      <c r="AC69" s="21"/>
      <c r="AD69" s="1"/>
      <c r="AE69" s="1"/>
      <c r="AF69" s="56"/>
      <c r="AG69" s="56"/>
      <c r="AH69" s="55"/>
      <c r="AI69" s="19"/>
      <c r="AJ69" s="19"/>
      <c r="AK69" s="19"/>
      <c r="AL69" s="19"/>
      <c r="AM69" s="21"/>
      <c r="AN69" s="1"/>
      <c r="AO69" s="19"/>
      <c r="AP69" s="19"/>
      <c r="AQ69" s="19"/>
      <c r="AR69" s="2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 t="s">
        <v>58</v>
      </c>
      <c r="B70" s="82">
        <v>4073458.6399999997</v>
      </c>
      <c r="C70" s="82">
        <v>876875.6400000006</v>
      </c>
      <c r="D70" s="79">
        <v>2014482.63</v>
      </c>
      <c r="E70" s="19">
        <f>Feb!D70</f>
        <v>1995162.53</v>
      </c>
      <c r="F70" s="19">
        <f t="shared" si="12"/>
        <v>4931014.1800000006</v>
      </c>
      <c r="G70" s="81">
        <v>4726215.78</v>
      </c>
      <c r="H70" s="19">
        <f t="shared" si="13"/>
        <v>204798.40000000037</v>
      </c>
      <c r="I70" s="21">
        <f t="shared" si="14"/>
        <v>4.3332426942216395E-2</v>
      </c>
      <c r="J70" s="1"/>
      <c r="K70" s="19">
        <f t="shared" si="15"/>
        <v>4950334.28</v>
      </c>
      <c r="L70" s="81">
        <v>4924877.91</v>
      </c>
      <c r="M70" s="19">
        <f t="shared" si="16"/>
        <v>25456.370000000112</v>
      </c>
      <c r="N70" s="21">
        <f t="shared" si="17"/>
        <v>5.1689342284628736E-3</v>
      </c>
      <c r="O70" s="1"/>
      <c r="P70" s="1"/>
      <c r="Q70" s="55"/>
      <c r="R70" s="55"/>
      <c r="S70" s="55"/>
      <c r="T70" s="19"/>
      <c r="U70" s="19"/>
      <c r="V70" s="19"/>
      <c r="W70" s="19"/>
      <c r="X70" s="21"/>
      <c r="Y70" s="1"/>
      <c r="Z70" s="19"/>
      <c r="AA70" s="19"/>
      <c r="AB70" s="19"/>
      <c r="AC70" s="21"/>
      <c r="AD70" s="1"/>
      <c r="AE70" s="1"/>
      <c r="AF70" s="56"/>
      <c r="AG70" s="56"/>
      <c r="AH70" s="55"/>
      <c r="AI70" s="19"/>
      <c r="AJ70" s="19"/>
      <c r="AK70" s="19"/>
      <c r="AL70" s="19"/>
      <c r="AM70" s="21"/>
      <c r="AN70" s="1"/>
      <c r="AO70" s="19"/>
      <c r="AP70" s="19"/>
      <c r="AQ70" s="19"/>
      <c r="AR70" s="2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 t="s">
        <v>59</v>
      </c>
      <c r="B71" s="82">
        <v>3278836.5</v>
      </c>
      <c r="C71" s="82">
        <v>818293.13999999966</v>
      </c>
      <c r="D71" s="79">
        <v>1410959.34</v>
      </c>
      <c r="E71" s="19">
        <f>Feb!D71</f>
        <v>1441715.89</v>
      </c>
      <c r="F71" s="19">
        <f t="shared" si="12"/>
        <v>4127886.1899999995</v>
      </c>
      <c r="G71" s="81">
        <v>4211100.4399999995</v>
      </c>
      <c r="H71" s="19">
        <f t="shared" si="13"/>
        <v>-83214.25</v>
      </c>
      <c r="I71" s="21">
        <f t="shared" si="14"/>
        <v>-1.9760689916006879E-2</v>
      </c>
      <c r="J71" s="1"/>
      <c r="K71" s="19">
        <f t="shared" si="15"/>
        <v>4097129.6399999997</v>
      </c>
      <c r="L71" s="81">
        <v>4344573.6999999993</v>
      </c>
      <c r="M71" s="19">
        <f t="shared" si="16"/>
        <v>-247444.05999999959</v>
      </c>
      <c r="N71" s="21">
        <f t="shared" si="17"/>
        <v>-5.695473873535617E-2</v>
      </c>
      <c r="O71" s="1"/>
      <c r="P71" s="1"/>
      <c r="Q71" s="55"/>
      <c r="R71" s="55"/>
      <c r="S71" s="55"/>
      <c r="T71" s="19"/>
      <c r="U71" s="19"/>
      <c r="V71" s="19"/>
      <c r="W71" s="19"/>
      <c r="X71" s="21"/>
      <c r="Y71" s="1"/>
      <c r="Z71" s="19"/>
      <c r="AA71" s="19"/>
      <c r="AB71" s="19"/>
      <c r="AC71" s="21"/>
      <c r="AD71" s="1"/>
      <c r="AE71" s="1"/>
      <c r="AF71" s="56"/>
      <c r="AG71" s="56"/>
      <c r="AH71" s="55"/>
      <c r="AI71" s="19"/>
      <c r="AJ71" s="19"/>
      <c r="AK71" s="19"/>
      <c r="AL71" s="19"/>
      <c r="AM71" s="21"/>
      <c r="AN71" s="1"/>
      <c r="AO71" s="19"/>
      <c r="AP71" s="19"/>
      <c r="AQ71" s="19"/>
      <c r="AR71" s="2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 t="s">
        <v>7</v>
      </c>
      <c r="B72" s="82">
        <v>2539240.9500000002</v>
      </c>
      <c r="C72" s="82">
        <v>500973.83999999985</v>
      </c>
      <c r="D72" s="79">
        <v>1074666.46</v>
      </c>
      <c r="E72" s="19">
        <f>Feb!D72</f>
        <v>1072796.93</v>
      </c>
      <c r="F72" s="19">
        <f t="shared" si="12"/>
        <v>3038345.26</v>
      </c>
      <c r="G72" s="81">
        <v>2575261.2399999998</v>
      </c>
      <c r="H72" s="19">
        <f t="shared" si="13"/>
        <v>463084.02</v>
      </c>
      <c r="I72" s="21">
        <f t="shared" si="14"/>
        <v>0.17982021117205194</v>
      </c>
      <c r="J72" s="1"/>
      <c r="K72" s="19">
        <f t="shared" si="15"/>
        <v>3040214.79</v>
      </c>
      <c r="L72" s="81">
        <v>2672610.7999999998</v>
      </c>
      <c r="M72" s="19">
        <f t="shared" si="16"/>
        <v>367603.99000000022</v>
      </c>
      <c r="N72" s="21">
        <f t="shared" si="17"/>
        <v>0.13754490178667256</v>
      </c>
      <c r="O72" s="1"/>
      <c r="P72" s="1"/>
      <c r="Q72" s="55"/>
      <c r="R72" s="55"/>
      <c r="S72" s="55"/>
      <c r="T72" s="19"/>
      <c r="U72" s="19"/>
      <c r="V72" s="19"/>
      <c r="W72" s="19"/>
      <c r="X72" s="21"/>
      <c r="Y72" s="1"/>
      <c r="Z72" s="19"/>
      <c r="AA72" s="19"/>
      <c r="AB72" s="19"/>
      <c r="AC72" s="21"/>
      <c r="AD72" s="1"/>
      <c r="AE72" s="1"/>
      <c r="AF72" s="56"/>
      <c r="AG72" s="56"/>
      <c r="AH72" s="55"/>
      <c r="AI72" s="19"/>
      <c r="AJ72" s="19"/>
      <c r="AK72" s="19"/>
      <c r="AL72" s="19"/>
      <c r="AM72" s="21"/>
      <c r="AN72" s="1"/>
      <c r="AO72" s="19"/>
      <c r="AP72" s="19"/>
      <c r="AQ72" s="19"/>
      <c r="AR72" s="2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 t="s">
        <v>60</v>
      </c>
      <c r="B73" s="82">
        <v>1810972.59</v>
      </c>
      <c r="C73" s="82">
        <v>420453.32999999984</v>
      </c>
      <c r="D73" s="79">
        <v>724540.06</v>
      </c>
      <c r="E73" s="19">
        <f>Feb!D73</f>
        <v>701165.19</v>
      </c>
      <c r="F73" s="19">
        <f t="shared" si="12"/>
        <v>2208051.0499999998</v>
      </c>
      <c r="G73" s="81">
        <v>743673.54999999912</v>
      </c>
      <c r="H73" s="19">
        <f t="shared" si="13"/>
        <v>1464377.5000000007</v>
      </c>
      <c r="I73" s="21">
        <f t="shared" si="14"/>
        <v>1.9691133293634047</v>
      </c>
      <c r="J73" s="1"/>
      <c r="K73" s="19">
        <f t="shared" si="15"/>
        <v>2231425.92</v>
      </c>
      <c r="L73" s="81">
        <v>860582.61999999918</v>
      </c>
      <c r="M73" s="19">
        <f t="shared" si="16"/>
        <v>1370843.3000000007</v>
      </c>
      <c r="N73" s="21">
        <f t="shared" si="17"/>
        <v>1.5929246863014757</v>
      </c>
      <c r="O73" s="1"/>
      <c r="P73" s="1"/>
      <c r="Q73" s="55"/>
      <c r="R73" s="55"/>
      <c r="S73" s="55"/>
      <c r="T73" s="19"/>
      <c r="U73" s="19"/>
      <c r="V73" s="19"/>
      <c r="W73" s="19"/>
      <c r="X73" s="21"/>
      <c r="Y73" s="1"/>
      <c r="Z73" s="19"/>
      <c r="AA73" s="19"/>
      <c r="AB73" s="19"/>
      <c r="AC73" s="21"/>
      <c r="AD73" s="1"/>
      <c r="AE73" s="1"/>
      <c r="AF73" s="56"/>
      <c r="AG73" s="56"/>
      <c r="AH73" s="55"/>
      <c r="AI73" s="19"/>
      <c r="AJ73" s="19"/>
      <c r="AK73" s="19"/>
      <c r="AL73" s="19"/>
      <c r="AM73" s="21"/>
      <c r="AN73" s="1"/>
      <c r="AO73" s="19"/>
      <c r="AP73" s="19"/>
      <c r="AQ73" s="19"/>
      <c r="AR73" s="2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 t="s">
        <v>61</v>
      </c>
      <c r="B74" s="82">
        <v>12352153.120000001</v>
      </c>
      <c r="C74" s="82">
        <v>3394629.41</v>
      </c>
      <c r="D74" s="79">
        <v>6552989.2800000003</v>
      </c>
      <c r="E74" s="19">
        <f>Feb!D74</f>
        <v>6963081.2300000004</v>
      </c>
      <c r="F74" s="19">
        <f t="shared" si="12"/>
        <v>16156874.48</v>
      </c>
      <c r="G74" s="81">
        <v>18518289.840000004</v>
      </c>
      <c r="H74" s="19">
        <f t="shared" si="13"/>
        <v>-2361415.3600000031</v>
      </c>
      <c r="I74" s="21">
        <f t="shared" si="14"/>
        <v>-0.12751800411392644</v>
      </c>
      <c r="J74" s="1"/>
      <c r="K74" s="19">
        <f t="shared" si="15"/>
        <v>15746782.530000001</v>
      </c>
      <c r="L74" s="81">
        <v>19034057.960000005</v>
      </c>
      <c r="M74" s="19">
        <f t="shared" si="16"/>
        <v>-3287275.4300000034</v>
      </c>
      <c r="N74" s="21">
        <f t="shared" si="17"/>
        <v>-0.17270491856797954</v>
      </c>
      <c r="O74" s="1"/>
      <c r="P74" s="1"/>
      <c r="Q74" s="55"/>
      <c r="R74" s="55"/>
      <c r="S74" s="55"/>
      <c r="T74" s="19"/>
      <c r="U74" s="19"/>
      <c r="V74" s="19"/>
      <c r="W74" s="19"/>
      <c r="X74" s="21"/>
      <c r="Y74" s="1"/>
      <c r="Z74" s="19"/>
      <c r="AA74" s="19"/>
      <c r="AB74" s="19"/>
      <c r="AC74" s="21"/>
      <c r="AD74" s="1"/>
      <c r="AE74" s="1"/>
      <c r="AF74" s="56"/>
      <c r="AG74" s="56"/>
      <c r="AH74" s="55"/>
      <c r="AI74" s="19"/>
      <c r="AJ74" s="19"/>
      <c r="AK74" s="19"/>
      <c r="AL74" s="19"/>
      <c r="AM74" s="21"/>
      <c r="AN74" s="1"/>
      <c r="AO74" s="19"/>
      <c r="AP74" s="19"/>
      <c r="AQ74" s="19"/>
      <c r="AR74" s="2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 t="s">
        <v>62</v>
      </c>
      <c r="B75" s="82">
        <v>59730441.020000003</v>
      </c>
      <c r="C75" s="82">
        <v>12961075.910000004</v>
      </c>
      <c r="D75" s="79">
        <v>27458367.129999999</v>
      </c>
      <c r="E75" s="19">
        <f>Feb!D75</f>
        <v>29248833.940000001</v>
      </c>
      <c r="F75" s="19">
        <f t="shared" si="12"/>
        <v>74481983.74000001</v>
      </c>
      <c r="G75" s="81">
        <v>66772184.949999996</v>
      </c>
      <c r="H75" s="19">
        <f t="shared" si="13"/>
        <v>7709798.790000014</v>
      </c>
      <c r="I75" s="21">
        <f t="shared" si="14"/>
        <v>0.11546422804305756</v>
      </c>
      <c r="J75" s="1"/>
      <c r="K75" s="19">
        <f t="shared" si="15"/>
        <v>72691516.930000007</v>
      </c>
      <c r="L75" s="81">
        <v>67326983.75</v>
      </c>
      <c r="M75" s="19">
        <f t="shared" si="16"/>
        <v>5364533.1800000072</v>
      </c>
      <c r="N75" s="21">
        <f t="shared" si="17"/>
        <v>7.9678798621362734E-2</v>
      </c>
      <c r="O75" s="1"/>
      <c r="P75" s="1"/>
      <c r="Q75" s="55"/>
      <c r="R75" s="55"/>
      <c r="S75" s="55"/>
      <c r="T75" s="19"/>
      <c r="U75" s="19"/>
      <c r="V75" s="19"/>
      <c r="W75" s="19"/>
      <c r="X75" s="21"/>
      <c r="Y75" s="1"/>
      <c r="Z75" s="19"/>
      <c r="AA75" s="19"/>
      <c r="AB75" s="19"/>
      <c r="AC75" s="21"/>
      <c r="AD75" s="1"/>
      <c r="AE75" s="1"/>
      <c r="AF75" s="56"/>
      <c r="AG75" s="56"/>
      <c r="AH75" s="55"/>
      <c r="AI75" s="19"/>
      <c r="AJ75" s="19"/>
      <c r="AK75" s="19"/>
      <c r="AL75" s="19"/>
      <c r="AM75" s="21"/>
      <c r="AN75" s="1"/>
      <c r="AO75" s="19"/>
      <c r="AP75" s="19"/>
      <c r="AQ75" s="19"/>
      <c r="AR75" s="2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 t="s">
        <v>63</v>
      </c>
      <c r="B76" s="82">
        <v>1974913.3299999998</v>
      </c>
      <c r="C76" s="82">
        <v>550071.19999999995</v>
      </c>
      <c r="D76" s="79">
        <v>867699.98</v>
      </c>
      <c r="E76" s="19">
        <f>Feb!D76</f>
        <v>981679</v>
      </c>
      <c r="F76" s="19">
        <f t="shared" si="12"/>
        <v>2638963.5499999998</v>
      </c>
      <c r="G76" s="81">
        <v>2508740.35</v>
      </c>
      <c r="H76" s="19">
        <f t="shared" si="13"/>
        <v>130223.19999999972</v>
      </c>
      <c r="I76" s="21">
        <f t="shared" si="14"/>
        <v>5.1907803053432566E-2</v>
      </c>
      <c r="J76" s="1"/>
      <c r="K76" s="19">
        <f t="shared" si="15"/>
        <v>2524984.5299999998</v>
      </c>
      <c r="L76" s="81">
        <v>2520147.92</v>
      </c>
      <c r="M76" s="19">
        <f t="shared" si="16"/>
        <v>4836.6099999998696</v>
      </c>
      <c r="N76" s="21">
        <f t="shared" si="17"/>
        <v>1.9191770298943034E-3</v>
      </c>
      <c r="O76" s="1"/>
      <c r="P76" s="1"/>
      <c r="Q76" s="55"/>
      <c r="R76" s="55"/>
      <c r="S76" s="55"/>
      <c r="T76" s="19"/>
      <c r="U76" s="19"/>
      <c r="V76" s="19"/>
      <c r="W76" s="19"/>
      <c r="X76" s="21"/>
      <c r="Y76" s="1"/>
      <c r="Z76" s="19"/>
      <c r="AA76" s="19"/>
      <c r="AB76" s="19"/>
      <c r="AC76" s="21"/>
      <c r="AD76" s="1"/>
      <c r="AE76" s="1"/>
      <c r="AF76" s="56"/>
      <c r="AG76" s="56"/>
      <c r="AH76" s="55"/>
      <c r="AI76" s="19"/>
      <c r="AJ76" s="19"/>
      <c r="AK76" s="19"/>
      <c r="AL76" s="19"/>
      <c r="AM76" s="21"/>
      <c r="AN76" s="1"/>
      <c r="AO76" s="19"/>
      <c r="AP76" s="19"/>
      <c r="AQ76" s="19"/>
      <c r="AR76" s="2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 t="s">
        <v>64</v>
      </c>
      <c r="B77" s="82">
        <v>1857684.9700000002</v>
      </c>
      <c r="C77" s="82">
        <v>422645.61000000034</v>
      </c>
      <c r="D77" s="79">
        <v>785555.88</v>
      </c>
      <c r="E77" s="19">
        <f>Feb!D77</f>
        <v>802113.09</v>
      </c>
      <c r="F77" s="19">
        <f t="shared" si="12"/>
        <v>2296887.7900000005</v>
      </c>
      <c r="G77" s="81">
        <v>2089262.1799999997</v>
      </c>
      <c r="H77" s="19">
        <f t="shared" si="13"/>
        <v>207625.6100000008</v>
      </c>
      <c r="I77" s="21">
        <f t="shared" si="14"/>
        <v>9.9377479756992848E-2</v>
      </c>
      <c r="J77" s="1"/>
      <c r="K77" s="19">
        <f t="shared" si="15"/>
        <v>2280330.5800000005</v>
      </c>
      <c r="L77" s="81">
        <v>2145107.1199999996</v>
      </c>
      <c r="M77" s="19">
        <f t="shared" si="16"/>
        <v>135223.46000000089</v>
      </c>
      <c r="N77" s="21">
        <f t="shared" si="17"/>
        <v>6.3038092009130464E-2</v>
      </c>
      <c r="O77" s="1"/>
      <c r="P77" s="1"/>
      <c r="Q77" s="55"/>
      <c r="R77" s="55"/>
      <c r="S77" s="55"/>
      <c r="T77" s="19"/>
      <c r="U77" s="19"/>
      <c r="V77" s="19"/>
      <c r="W77" s="19"/>
      <c r="X77" s="21"/>
      <c r="Y77" s="1"/>
      <c r="Z77" s="19"/>
      <c r="AA77" s="19"/>
      <c r="AB77" s="19"/>
      <c r="AC77" s="21"/>
      <c r="AD77" s="1"/>
      <c r="AE77" s="1"/>
      <c r="AF77" s="56"/>
      <c r="AG77" s="56"/>
      <c r="AH77" s="55"/>
      <c r="AI77" s="19"/>
      <c r="AJ77" s="19"/>
      <c r="AK77" s="19"/>
      <c r="AL77" s="19"/>
      <c r="AM77" s="21"/>
      <c r="AN77" s="1"/>
      <c r="AO77" s="19"/>
      <c r="AP77" s="19"/>
      <c r="AQ77" s="19"/>
      <c r="AR77" s="2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 t="s">
        <v>9</v>
      </c>
      <c r="B78" s="82">
        <v>1552850.59</v>
      </c>
      <c r="C78" s="82">
        <v>383674.25</v>
      </c>
      <c r="D78" s="79">
        <v>725755.31</v>
      </c>
      <c r="E78" s="19">
        <f>Feb!D78</f>
        <v>759765.96</v>
      </c>
      <c r="F78" s="19">
        <f t="shared" si="12"/>
        <v>1970535.49</v>
      </c>
      <c r="G78" s="81">
        <v>1835269.7599999998</v>
      </c>
      <c r="H78" s="19">
        <f t="shared" si="13"/>
        <v>135265.73000000021</v>
      </c>
      <c r="I78" s="21">
        <f t="shared" si="14"/>
        <v>7.3703459266936555E-2</v>
      </c>
      <c r="J78" s="1"/>
      <c r="K78" s="19">
        <f t="shared" si="15"/>
        <v>1936524.84</v>
      </c>
      <c r="L78" s="81">
        <v>1897928.0599999998</v>
      </c>
      <c r="M78" s="19">
        <f t="shared" si="16"/>
        <v>38596.780000000261</v>
      </c>
      <c r="N78" s="21">
        <f t="shared" si="17"/>
        <v>2.033627133369853E-2</v>
      </c>
      <c r="O78" s="1"/>
      <c r="P78" s="1"/>
      <c r="Q78" s="55"/>
      <c r="R78" s="55"/>
      <c r="S78" s="55"/>
      <c r="T78" s="19"/>
      <c r="U78" s="19"/>
      <c r="V78" s="19"/>
      <c r="W78" s="19"/>
      <c r="X78" s="21"/>
      <c r="Y78" s="1"/>
      <c r="Z78" s="19"/>
      <c r="AA78" s="19"/>
      <c r="AB78" s="19"/>
      <c r="AC78" s="21"/>
      <c r="AD78" s="1"/>
      <c r="AE78" s="1"/>
      <c r="AF78" s="56"/>
      <c r="AG78" s="56"/>
      <c r="AH78" s="55"/>
      <c r="AI78" s="19"/>
      <c r="AJ78" s="19"/>
      <c r="AK78" s="19"/>
      <c r="AL78" s="19"/>
      <c r="AM78" s="21"/>
      <c r="AN78" s="1"/>
      <c r="AO78" s="19"/>
      <c r="AP78" s="19"/>
      <c r="AQ78" s="19"/>
      <c r="AR78" s="2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 t="s">
        <v>65</v>
      </c>
      <c r="B79" s="82">
        <v>3240286.7699999996</v>
      </c>
      <c r="C79" s="82">
        <v>653197.74000000022</v>
      </c>
      <c r="D79" s="79">
        <v>1465211.69</v>
      </c>
      <c r="E79" s="19">
        <f>Feb!D79</f>
        <v>1390788.94</v>
      </c>
      <c r="F79" s="19">
        <f t="shared" si="12"/>
        <v>3819061.76</v>
      </c>
      <c r="G79" s="81">
        <v>3014632.01</v>
      </c>
      <c r="H79" s="19">
        <f t="shared" si="13"/>
        <v>804429.75</v>
      </c>
      <c r="I79" s="21">
        <f t="shared" si="14"/>
        <v>0.26684177283714305</v>
      </c>
      <c r="J79" s="1"/>
      <c r="K79" s="19">
        <f t="shared" si="15"/>
        <v>3893484.51</v>
      </c>
      <c r="L79" s="81">
        <v>3168481.2399999998</v>
      </c>
      <c r="M79" s="19">
        <f t="shared" si="16"/>
        <v>725003.27</v>
      </c>
      <c r="N79" s="21">
        <f t="shared" si="17"/>
        <v>0.22881728345028796</v>
      </c>
      <c r="O79" s="1"/>
      <c r="P79" s="1"/>
      <c r="Q79" s="55"/>
      <c r="R79" s="55"/>
      <c r="S79" s="55"/>
      <c r="T79" s="19"/>
      <c r="U79" s="19"/>
      <c r="V79" s="19"/>
      <c r="W79" s="19"/>
      <c r="X79" s="21"/>
      <c r="Y79" s="1"/>
      <c r="Z79" s="19"/>
      <c r="AA79" s="19"/>
      <c r="AB79" s="19"/>
      <c r="AC79" s="21"/>
      <c r="AD79" s="1"/>
      <c r="AE79" s="1"/>
      <c r="AF79" s="56"/>
      <c r="AG79" s="56"/>
      <c r="AH79" s="55"/>
      <c r="AI79" s="19"/>
      <c r="AJ79" s="19"/>
      <c r="AK79" s="19"/>
      <c r="AL79" s="19"/>
      <c r="AM79" s="21"/>
      <c r="AN79" s="1"/>
      <c r="AO79" s="19"/>
      <c r="AP79" s="19"/>
      <c r="AQ79" s="19"/>
      <c r="AR79" s="2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 t="s">
        <v>66</v>
      </c>
      <c r="B80" s="82">
        <v>2760528.6500000004</v>
      </c>
      <c r="C80" s="82">
        <v>634851.89999999991</v>
      </c>
      <c r="D80" s="79">
        <v>1068914.3500000001</v>
      </c>
      <c r="E80" s="19">
        <f>Feb!D80</f>
        <v>1128780.32</v>
      </c>
      <c r="F80" s="19">
        <f t="shared" si="12"/>
        <v>3455246.5200000005</v>
      </c>
      <c r="G80" s="81">
        <v>3042254.3099999996</v>
      </c>
      <c r="H80" s="19">
        <f t="shared" si="13"/>
        <v>412992.21000000089</v>
      </c>
      <c r="I80" s="21">
        <f t="shared" si="14"/>
        <v>0.13575203382652146</v>
      </c>
      <c r="J80" s="1"/>
      <c r="K80" s="19">
        <f t="shared" si="15"/>
        <v>3395380.5500000003</v>
      </c>
      <c r="L80" s="81">
        <v>3090645.63</v>
      </c>
      <c r="M80" s="19">
        <f t="shared" si="16"/>
        <v>304734.92000000039</v>
      </c>
      <c r="N80" s="21">
        <f t="shared" si="17"/>
        <v>9.8599113739222366E-2</v>
      </c>
      <c r="O80" s="1"/>
      <c r="P80" s="1"/>
      <c r="Q80" s="55"/>
      <c r="R80" s="55"/>
      <c r="S80" s="55"/>
      <c r="T80" s="19"/>
      <c r="U80" s="19"/>
      <c r="V80" s="19"/>
      <c r="W80" s="19"/>
      <c r="X80" s="21"/>
      <c r="Y80" s="1"/>
      <c r="Z80" s="19"/>
      <c r="AA80" s="19"/>
      <c r="AB80" s="19"/>
      <c r="AC80" s="21"/>
      <c r="AD80" s="1"/>
      <c r="AE80" s="1"/>
      <c r="AF80" s="56"/>
      <c r="AG80" s="56"/>
      <c r="AH80" s="55"/>
      <c r="AI80" s="19"/>
      <c r="AJ80" s="19"/>
      <c r="AK80" s="19"/>
      <c r="AL80" s="19"/>
      <c r="AM80" s="21"/>
      <c r="AN80" s="1"/>
      <c r="AO80" s="19"/>
      <c r="AP80" s="19"/>
      <c r="AQ80" s="19"/>
      <c r="AR80" s="2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 t="s">
        <v>67</v>
      </c>
      <c r="B81" s="82">
        <v>297009.34999999998</v>
      </c>
      <c r="C81" s="82">
        <v>75991.400000000081</v>
      </c>
      <c r="D81" s="79">
        <v>96535.89</v>
      </c>
      <c r="E81" s="19">
        <f>Feb!D81</f>
        <v>94316.43</v>
      </c>
      <c r="F81" s="19">
        <f t="shared" si="12"/>
        <v>370781.29000000004</v>
      </c>
      <c r="G81" s="81">
        <v>318370.19999999995</v>
      </c>
      <c r="H81" s="19">
        <f t="shared" si="13"/>
        <v>52411.090000000084</v>
      </c>
      <c r="I81" s="21">
        <f t="shared" si="14"/>
        <v>0.16462310228783994</v>
      </c>
      <c r="J81" s="1"/>
      <c r="K81" s="19">
        <f t="shared" si="15"/>
        <v>373000.75000000006</v>
      </c>
      <c r="L81" s="81">
        <v>343902.38999999996</v>
      </c>
      <c r="M81" s="19">
        <f t="shared" si="16"/>
        <v>29098.360000000102</v>
      </c>
      <c r="N81" s="21">
        <f t="shared" si="17"/>
        <v>8.4612264544018156E-2</v>
      </c>
      <c r="O81" s="1"/>
      <c r="P81" s="1"/>
      <c r="Q81" s="55"/>
      <c r="R81" s="55"/>
      <c r="S81" s="55"/>
      <c r="T81" s="19"/>
      <c r="U81" s="19"/>
      <c r="V81" s="19"/>
      <c r="W81" s="19"/>
      <c r="X81" s="21"/>
      <c r="Y81" s="1"/>
      <c r="Z81" s="19"/>
      <c r="AA81" s="19"/>
      <c r="AB81" s="19"/>
      <c r="AC81" s="21"/>
      <c r="AD81" s="1"/>
      <c r="AE81" s="1"/>
      <c r="AF81" s="56"/>
      <c r="AG81" s="56"/>
      <c r="AH81" s="55"/>
      <c r="AI81" s="19"/>
      <c r="AJ81" s="19"/>
      <c r="AK81" s="19"/>
      <c r="AL81" s="19"/>
      <c r="AM81" s="21"/>
      <c r="AN81" s="1"/>
      <c r="AO81" s="19"/>
      <c r="AP81" s="19"/>
      <c r="AQ81" s="19"/>
      <c r="AR81" s="2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 t="s">
        <v>68</v>
      </c>
      <c r="B82" s="82">
        <v>2658315.12</v>
      </c>
      <c r="C82" s="82">
        <v>603103.65000000084</v>
      </c>
      <c r="D82" s="79">
        <v>1074532.51</v>
      </c>
      <c r="E82" s="19">
        <f>Feb!D82</f>
        <v>1074249.23</v>
      </c>
      <c r="F82" s="19">
        <f t="shared" si="12"/>
        <v>3261135.4900000007</v>
      </c>
      <c r="G82" s="81">
        <v>2793574.8600000003</v>
      </c>
      <c r="H82" s="19">
        <f t="shared" si="13"/>
        <v>467560.63000000035</v>
      </c>
      <c r="I82" s="21">
        <f t="shared" si="14"/>
        <v>0.16737000203388153</v>
      </c>
      <c r="J82" s="1"/>
      <c r="K82" s="19">
        <f t="shared" si="15"/>
        <v>3261418.7700000009</v>
      </c>
      <c r="L82" s="81">
        <v>2913815.2</v>
      </c>
      <c r="M82" s="19">
        <f t="shared" si="16"/>
        <v>347603.57000000076</v>
      </c>
      <c r="N82" s="21">
        <f t="shared" si="17"/>
        <v>0.11929499509783614</v>
      </c>
      <c r="O82" s="1"/>
      <c r="P82" s="1"/>
      <c r="Q82" s="55"/>
      <c r="R82" s="55"/>
      <c r="S82" s="55"/>
      <c r="T82" s="19"/>
      <c r="U82" s="19"/>
      <c r="V82" s="19"/>
      <c r="W82" s="19"/>
      <c r="X82" s="21"/>
      <c r="Y82" s="1"/>
      <c r="Z82" s="19"/>
      <c r="AA82" s="19"/>
      <c r="AB82" s="19"/>
      <c r="AC82" s="21"/>
      <c r="AD82" s="1"/>
      <c r="AE82" s="1"/>
      <c r="AF82" s="56"/>
      <c r="AG82" s="56"/>
      <c r="AH82" s="55"/>
      <c r="AI82" s="19"/>
      <c r="AJ82" s="19"/>
      <c r="AK82" s="19"/>
      <c r="AL82" s="19"/>
      <c r="AM82" s="21"/>
      <c r="AN82" s="1"/>
      <c r="AO82" s="19"/>
      <c r="AP82" s="19"/>
      <c r="AQ82" s="19"/>
      <c r="AR82" s="2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 t="s">
        <v>69</v>
      </c>
      <c r="B83" s="82">
        <v>6157572.0399999991</v>
      </c>
      <c r="C83" s="82">
        <v>1137204.9000000013</v>
      </c>
      <c r="D83" s="79">
        <v>2627313.85</v>
      </c>
      <c r="E83" s="19">
        <f>Feb!D83</f>
        <v>2482025.1800000002</v>
      </c>
      <c r="F83" s="19">
        <f t="shared" si="12"/>
        <v>7149488.2699999996</v>
      </c>
      <c r="G83" s="81">
        <v>5512829.4799999995</v>
      </c>
      <c r="H83" s="19">
        <f t="shared" si="13"/>
        <v>1636658.79</v>
      </c>
      <c r="I83" s="21">
        <f t="shared" si="14"/>
        <v>0.29688180923020324</v>
      </c>
      <c r="J83" s="1"/>
      <c r="K83" s="19">
        <f t="shared" si="15"/>
        <v>7294776.9400000004</v>
      </c>
      <c r="L83" s="81">
        <v>5917818.1499999994</v>
      </c>
      <c r="M83" s="19">
        <f t="shared" si="16"/>
        <v>1376958.790000001</v>
      </c>
      <c r="N83" s="21">
        <f t="shared" si="17"/>
        <v>0.23268014580677865</v>
      </c>
      <c r="O83" s="1"/>
      <c r="P83" s="1"/>
      <c r="Q83" s="55"/>
      <c r="R83" s="55"/>
      <c r="S83" s="55"/>
      <c r="T83" s="19"/>
      <c r="U83" s="19"/>
      <c r="V83" s="19"/>
      <c r="W83" s="19"/>
      <c r="X83" s="21"/>
      <c r="Y83" s="1"/>
      <c r="Z83" s="19"/>
      <c r="AA83" s="19"/>
      <c r="AB83" s="19"/>
      <c r="AC83" s="21"/>
      <c r="AD83" s="1"/>
      <c r="AE83" s="1"/>
      <c r="AF83" s="56"/>
      <c r="AG83" s="56"/>
      <c r="AH83" s="55"/>
      <c r="AI83" s="19"/>
      <c r="AJ83" s="19"/>
      <c r="AK83" s="19"/>
      <c r="AL83" s="19"/>
      <c r="AM83" s="21"/>
      <c r="AN83" s="1"/>
      <c r="AO83" s="19"/>
      <c r="AP83" s="19"/>
      <c r="AQ83" s="19"/>
      <c r="AR83" s="2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 t="s">
        <v>70</v>
      </c>
      <c r="B84" s="82">
        <v>1108123.3799999999</v>
      </c>
      <c r="C84" s="82">
        <v>256667.32000000007</v>
      </c>
      <c r="D84" s="79">
        <v>426031.65</v>
      </c>
      <c r="E84" s="19">
        <f>Feb!D84</f>
        <v>383764.97</v>
      </c>
      <c r="F84" s="19">
        <f t="shared" si="12"/>
        <v>1322524.02</v>
      </c>
      <c r="G84" s="81">
        <v>1142493.0900000001</v>
      </c>
      <c r="H84" s="19">
        <f t="shared" si="13"/>
        <v>180030.92999999993</v>
      </c>
      <c r="I84" s="21">
        <f t="shared" si="14"/>
        <v>0.15757725939506551</v>
      </c>
      <c r="J84" s="1"/>
      <c r="K84" s="19">
        <f t="shared" si="15"/>
        <v>1364790.7</v>
      </c>
      <c r="L84" s="81">
        <v>1219089.02</v>
      </c>
      <c r="M84" s="19">
        <f t="shared" si="16"/>
        <v>145701.67999999993</v>
      </c>
      <c r="N84" s="21">
        <f t="shared" si="17"/>
        <v>0.11951685037734161</v>
      </c>
      <c r="O84" s="1"/>
      <c r="P84" s="1"/>
      <c r="Q84" s="55"/>
      <c r="R84" s="55"/>
      <c r="S84" s="55"/>
      <c r="T84" s="19"/>
      <c r="U84" s="19"/>
      <c r="V84" s="19"/>
      <c r="W84" s="19"/>
      <c r="X84" s="21"/>
      <c r="Y84" s="1"/>
      <c r="Z84" s="19"/>
      <c r="AA84" s="19"/>
      <c r="AB84" s="19"/>
      <c r="AC84" s="21"/>
      <c r="AD84" s="1"/>
      <c r="AE84" s="1"/>
      <c r="AF84" s="56"/>
      <c r="AG84" s="56"/>
      <c r="AH84" s="55"/>
      <c r="AI84" s="19"/>
      <c r="AJ84" s="19"/>
      <c r="AK84" s="19"/>
      <c r="AL84" s="19"/>
      <c r="AM84" s="21"/>
      <c r="AN84" s="1"/>
      <c r="AO84" s="19"/>
      <c r="AP84" s="19"/>
      <c r="AQ84" s="19"/>
      <c r="AR84" s="2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 t="s">
        <v>71</v>
      </c>
      <c r="B85" s="82">
        <v>2898547.5700000003</v>
      </c>
      <c r="C85" s="82">
        <v>591602.80999999959</v>
      </c>
      <c r="D85" s="79">
        <v>1127408.76</v>
      </c>
      <c r="E85" s="19">
        <f>Feb!D85</f>
        <v>1130757.3500000001</v>
      </c>
      <c r="F85" s="19">
        <f t="shared" si="12"/>
        <v>3493498.97</v>
      </c>
      <c r="G85" s="81">
        <v>3094040.41</v>
      </c>
      <c r="H85" s="19">
        <f t="shared" si="13"/>
        <v>399458.56000000006</v>
      </c>
      <c r="I85" s="21">
        <f t="shared" si="14"/>
        <v>0.12910579923550514</v>
      </c>
      <c r="J85" s="1"/>
      <c r="K85" s="19">
        <f t="shared" si="15"/>
        <v>3490150.38</v>
      </c>
      <c r="L85" s="81">
        <v>3283867.1</v>
      </c>
      <c r="M85" s="19">
        <f t="shared" si="16"/>
        <v>206283.2799999998</v>
      </c>
      <c r="N85" s="21">
        <f t="shared" si="17"/>
        <v>6.2817182826917728E-2</v>
      </c>
      <c r="O85" s="1"/>
      <c r="P85" s="1"/>
      <c r="Q85" s="55"/>
      <c r="R85" s="55"/>
      <c r="S85" s="55"/>
      <c r="T85" s="19"/>
      <c r="U85" s="19"/>
      <c r="V85" s="19"/>
      <c r="W85" s="19"/>
      <c r="X85" s="21"/>
      <c r="Y85" s="1"/>
      <c r="Z85" s="19"/>
      <c r="AA85" s="19"/>
      <c r="AB85" s="19"/>
      <c r="AC85" s="21"/>
      <c r="AD85" s="1"/>
      <c r="AE85" s="1"/>
      <c r="AF85" s="56"/>
      <c r="AG85" s="56"/>
      <c r="AH85" s="55"/>
      <c r="AI85" s="19"/>
      <c r="AJ85" s="19"/>
      <c r="AK85" s="19"/>
      <c r="AL85" s="19"/>
      <c r="AM85" s="21"/>
      <c r="AN85" s="1"/>
      <c r="AO85" s="19"/>
      <c r="AP85" s="19"/>
      <c r="AQ85" s="19"/>
      <c r="AR85" s="2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 t="s">
        <v>72</v>
      </c>
      <c r="B86" s="82">
        <v>2609111.87</v>
      </c>
      <c r="C86" s="82">
        <v>549301.30999999959</v>
      </c>
      <c r="D86" s="79">
        <v>969393.63</v>
      </c>
      <c r="E86" s="19">
        <f>Feb!D86</f>
        <v>906218.7</v>
      </c>
      <c r="F86" s="19">
        <f t="shared" si="12"/>
        <v>3095238.25</v>
      </c>
      <c r="G86" s="81">
        <v>2432120.7599999998</v>
      </c>
      <c r="H86" s="19">
        <f t="shared" si="13"/>
        <v>663117.49000000022</v>
      </c>
      <c r="I86" s="21">
        <f t="shared" si="14"/>
        <v>0.27264990328851946</v>
      </c>
      <c r="J86" s="1"/>
      <c r="K86" s="19">
        <f t="shared" si="15"/>
        <v>3158413.1799999997</v>
      </c>
      <c r="L86" s="81">
        <v>2602593.13</v>
      </c>
      <c r="M86" s="19">
        <f t="shared" si="16"/>
        <v>555820.04999999981</v>
      </c>
      <c r="N86" s="21">
        <f t="shared" si="17"/>
        <v>0.213563942666674</v>
      </c>
      <c r="O86" s="1"/>
      <c r="P86" s="1"/>
      <c r="Q86" s="55"/>
      <c r="R86" s="55"/>
      <c r="S86" s="55"/>
      <c r="T86" s="19"/>
      <c r="U86" s="19"/>
      <c r="V86" s="19"/>
      <c r="W86" s="19"/>
      <c r="X86" s="21"/>
      <c r="Y86" s="1"/>
      <c r="Z86" s="19"/>
      <c r="AA86" s="19"/>
      <c r="AB86" s="19"/>
      <c r="AC86" s="21"/>
      <c r="AD86" s="1"/>
      <c r="AE86" s="1"/>
      <c r="AF86" s="56"/>
      <c r="AG86" s="56"/>
      <c r="AH86" s="55"/>
      <c r="AI86" s="19"/>
      <c r="AJ86" s="19"/>
      <c r="AK86" s="19"/>
      <c r="AL86" s="19"/>
      <c r="AM86" s="21"/>
      <c r="AN86" s="1"/>
      <c r="AO86" s="19"/>
      <c r="AP86" s="19"/>
      <c r="AQ86" s="19"/>
      <c r="AR86" s="2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 t="s">
        <v>73</v>
      </c>
      <c r="B87" s="82">
        <v>37013728.109999999</v>
      </c>
      <c r="C87" s="82">
        <v>8153107.8699999899</v>
      </c>
      <c r="D87" s="79">
        <v>17632189.98</v>
      </c>
      <c r="E87" s="19">
        <f>Feb!D87</f>
        <v>18504009.329999998</v>
      </c>
      <c r="F87" s="19">
        <f t="shared" si="12"/>
        <v>46038655.329999983</v>
      </c>
      <c r="G87" s="81">
        <v>42312472.659999996</v>
      </c>
      <c r="H87" s="19">
        <f t="shared" si="13"/>
        <v>3726182.6699999869</v>
      </c>
      <c r="I87" s="21">
        <f t="shared" si="14"/>
        <v>8.8063458260677852E-2</v>
      </c>
      <c r="J87" s="1"/>
      <c r="K87" s="19">
        <f t="shared" si="15"/>
        <v>45166835.979999989</v>
      </c>
      <c r="L87" s="81">
        <v>43419392.789999999</v>
      </c>
      <c r="M87" s="19">
        <f t="shared" si="16"/>
        <v>1747443.1899999902</v>
      </c>
      <c r="N87" s="21">
        <f t="shared" si="17"/>
        <v>4.0245684651823321E-2</v>
      </c>
      <c r="O87" s="1"/>
      <c r="P87" s="1"/>
      <c r="Q87" s="55"/>
      <c r="R87" s="55"/>
      <c r="S87" s="55"/>
      <c r="T87" s="19"/>
      <c r="U87" s="19"/>
      <c r="V87" s="19"/>
      <c r="W87" s="19"/>
      <c r="X87" s="21"/>
      <c r="Y87" s="1"/>
      <c r="Z87" s="19"/>
      <c r="AA87" s="19"/>
      <c r="AB87" s="19"/>
      <c r="AC87" s="21"/>
      <c r="AD87" s="1"/>
      <c r="AE87" s="1"/>
      <c r="AF87" s="56"/>
      <c r="AG87" s="56"/>
      <c r="AH87" s="55"/>
      <c r="AI87" s="19"/>
      <c r="AJ87" s="19"/>
      <c r="AK87" s="19"/>
      <c r="AL87" s="19"/>
      <c r="AM87" s="21"/>
      <c r="AN87" s="1"/>
      <c r="AO87" s="19"/>
      <c r="AP87" s="19"/>
      <c r="AQ87" s="19"/>
      <c r="AR87" s="2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 t="s">
        <v>74</v>
      </c>
      <c r="B88" s="82">
        <v>2883097.01</v>
      </c>
      <c r="C88" s="82">
        <v>512013.70999999996</v>
      </c>
      <c r="D88" s="79">
        <v>1115860.53</v>
      </c>
      <c r="E88" s="19">
        <f>Feb!D88</f>
        <v>1085575.78</v>
      </c>
      <c r="F88" s="19">
        <f t="shared" si="12"/>
        <v>3364825.9699999997</v>
      </c>
      <c r="G88" s="81">
        <v>2617267.8999999994</v>
      </c>
      <c r="H88" s="19">
        <f t="shared" si="13"/>
        <v>747558.0700000003</v>
      </c>
      <c r="I88" s="21">
        <f t="shared" si="14"/>
        <v>0.28562535382793652</v>
      </c>
      <c r="J88" s="1"/>
      <c r="K88" s="19">
        <f t="shared" si="15"/>
        <v>3395110.7199999997</v>
      </c>
      <c r="L88" s="81">
        <v>2717241.5599999996</v>
      </c>
      <c r="M88" s="19">
        <f t="shared" si="16"/>
        <v>677869.16000000015</v>
      </c>
      <c r="N88" s="21">
        <f t="shared" si="17"/>
        <v>0.24946959813171721</v>
      </c>
      <c r="O88" s="1"/>
      <c r="P88" s="1"/>
      <c r="Q88" s="55"/>
      <c r="R88" s="55"/>
      <c r="S88" s="55"/>
      <c r="T88" s="19"/>
      <c r="U88" s="19"/>
      <c r="V88" s="19"/>
      <c r="W88" s="19"/>
      <c r="X88" s="21"/>
      <c r="Y88" s="1"/>
      <c r="Z88" s="19"/>
      <c r="AA88" s="19"/>
      <c r="AB88" s="19"/>
      <c r="AC88" s="21"/>
      <c r="AD88" s="1"/>
      <c r="AE88" s="1"/>
      <c r="AF88" s="56"/>
      <c r="AG88" s="56"/>
      <c r="AH88" s="55"/>
      <c r="AI88" s="19"/>
      <c r="AJ88" s="19"/>
      <c r="AK88" s="19"/>
      <c r="AL88" s="19"/>
      <c r="AM88" s="21"/>
      <c r="AN88" s="1"/>
      <c r="AO88" s="19"/>
      <c r="AP88" s="19"/>
      <c r="AQ88" s="19"/>
      <c r="AR88" s="2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 t="s">
        <v>75</v>
      </c>
      <c r="B89" s="82">
        <v>90282636.840000004</v>
      </c>
      <c r="C89" s="82">
        <v>19189067.030000001</v>
      </c>
      <c r="D89" s="79">
        <v>40811810.810000002</v>
      </c>
      <c r="E89" s="19">
        <f>Feb!D89</f>
        <v>45073743.829999998</v>
      </c>
      <c r="F89" s="19">
        <f t="shared" si="12"/>
        <v>113733636.89</v>
      </c>
      <c r="G89" s="81">
        <v>105010894.66</v>
      </c>
      <c r="H89" s="19">
        <f t="shared" si="13"/>
        <v>8722742.2300000042</v>
      </c>
      <c r="I89" s="21">
        <f t="shared" si="14"/>
        <v>8.306511679804407E-2</v>
      </c>
      <c r="J89" s="1"/>
      <c r="K89" s="19">
        <f t="shared" si="15"/>
        <v>109471703.87</v>
      </c>
      <c r="L89" s="81">
        <v>105732033.94999999</v>
      </c>
      <c r="M89" s="19">
        <f t="shared" si="16"/>
        <v>3739669.9200000167</v>
      </c>
      <c r="N89" s="21">
        <f t="shared" si="17"/>
        <v>3.5369317890626029E-2</v>
      </c>
      <c r="O89" s="1"/>
      <c r="P89" s="1"/>
      <c r="Q89" s="55"/>
      <c r="R89" s="55"/>
      <c r="S89" s="55"/>
      <c r="T89" s="19"/>
      <c r="U89" s="19"/>
      <c r="V89" s="19"/>
      <c r="W89" s="19"/>
      <c r="X89" s="21"/>
      <c r="Y89" s="1"/>
      <c r="Z89" s="19"/>
      <c r="AA89" s="19"/>
      <c r="AB89" s="19"/>
      <c r="AC89" s="21"/>
      <c r="AD89" s="1"/>
      <c r="AE89" s="1"/>
      <c r="AF89" s="56"/>
      <c r="AG89" s="56"/>
      <c r="AH89" s="55"/>
      <c r="AI89" s="19"/>
      <c r="AJ89" s="19"/>
      <c r="AK89" s="19"/>
      <c r="AL89" s="19"/>
      <c r="AM89" s="21"/>
      <c r="AN89" s="1"/>
      <c r="AO89" s="19"/>
      <c r="AP89" s="19"/>
      <c r="AQ89" s="19"/>
      <c r="AR89" s="2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 t="s">
        <v>76</v>
      </c>
      <c r="B90" s="82">
        <v>9877228.709999999</v>
      </c>
      <c r="C90" s="82">
        <v>1906934.1400000006</v>
      </c>
      <c r="D90" s="79">
        <v>4268588.53</v>
      </c>
      <c r="E90" s="19">
        <f>Feb!D90</f>
        <v>4388897.79</v>
      </c>
      <c r="F90" s="19">
        <f t="shared" si="12"/>
        <v>11904472.109999999</v>
      </c>
      <c r="G90" s="81">
        <v>10045894.060000001</v>
      </c>
      <c r="H90" s="19">
        <f t="shared" si="13"/>
        <v>1858578.0499999989</v>
      </c>
      <c r="I90" s="21">
        <f t="shared" si="14"/>
        <v>0.18500872484812958</v>
      </c>
      <c r="J90" s="1"/>
      <c r="K90" s="19">
        <f t="shared" si="15"/>
        <v>11784162.85</v>
      </c>
      <c r="L90" s="81">
        <v>10450729.210000001</v>
      </c>
      <c r="M90" s="19">
        <f t="shared" si="16"/>
        <v>1333433.6399999987</v>
      </c>
      <c r="N90" s="21">
        <f t="shared" si="17"/>
        <v>0.12759240175547504</v>
      </c>
      <c r="O90" s="1"/>
      <c r="P90" s="1"/>
      <c r="Q90" s="55"/>
      <c r="R90" s="55"/>
      <c r="S90" s="55"/>
      <c r="T90" s="19"/>
      <c r="U90" s="19"/>
      <c r="V90" s="19"/>
      <c r="W90" s="19"/>
      <c r="X90" s="21"/>
      <c r="Y90" s="1"/>
      <c r="Z90" s="19"/>
      <c r="AA90" s="19"/>
      <c r="AB90" s="19"/>
      <c r="AC90" s="21"/>
      <c r="AD90" s="1"/>
      <c r="AE90" s="1"/>
      <c r="AF90" s="56"/>
      <c r="AG90" s="56"/>
      <c r="AH90" s="55"/>
      <c r="AI90" s="19"/>
      <c r="AJ90" s="19"/>
      <c r="AK90" s="19"/>
      <c r="AL90" s="19"/>
      <c r="AM90" s="21"/>
      <c r="AN90" s="1"/>
      <c r="AO90" s="19"/>
      <c r="AP90" s="19"/>
      <c r="AQ90" s="19"/>
      <c r="AR90" s="2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 t="s">
        <v>32</v>
      </c>
      <c r="B91" s="82">
        <v>11602959.620000001</v>
      </c>
      <c r="C91" s="82">
        <v>2383358.5399999954</v>
      </c>
      <c r="D91" s="79">
        <v>5034151.6100000003</v>
      </c>
      <c r="E91" s="19">
        <f>Feb!D91</f>
        <v>5013882.33</v>
      </c>
      <c r="F91" s="19">
        <f t="shared" si="12"/>
        <v>13966048.879999997</v>
      </c>
      <c r="G91" s="81">
        <v>11685560.34</v>
      </c>
      <c r="H91" s="19">
        <f t="shared" si="13"/>
        <v>2280488.5399999972</v>
      </c>
      <c r="I91" s="21">
        <f t="shared" si="14"/>
        <v>0.1951544019839444</v>
      </c>
      <c r="J91" s="1"/>
      <c r="K91" s="19">
        <f t="shared" si="15"/>
        <v>13986318.159999996</v>
      </c>
      <c r="L91" s="81">
        <v>12026456.210000001</v>
      </c>
      <c r="M91" s="19">
        <f t="shared" si="16"/>
        <v>1959861.9499999955</v>
      </c>
      <c r="N91" s="21">
        <f t="shared" si="17"/>
        <v>0.16296254821685285</v>
      </c>
      <c r="O91" s="1"/>
      <c r="P91" s="1"/>
      <c r="Q91" s="55"/>
      <c r="R91" s="55"/>
      <c r="S91" s="55"/>
      <c r="T91" s="19"/>
      <c r="U91" s="19"/>
      <c r="V91" s="19"/>
      <c r="W91" s="19"/>
      <c r="X91" s="21"/>
      <c r="Y91" s="1"/>
      <c r="Z91" s="19"/>
      <c r="AA91" s="19"/>
      <c r="AB91" s="19"/>
      <c r="AC91" s="21"/>
      <c r="AD91" s="1"/>
      <c r="AE91" s="1"/>
      <c r="AF91" s="56"/>
      <c r="AG91" s="56"/>
      <c r="AH91" s="55"/>
      <c r="AI91" s="19"/>
      <c r="AJ91" s="19"/>
      <c r="AK91" s="19"/>
      <c r="AL91" s="19"/>
      <c r="AM91" s="21"/>
      <c r="AN91" s="1"/>
      <c r="AO91" s="19"/>
      <c r="AP91" s="19"/>
      <c r="AQ91" s="19"/>
      <c r="AR91" s="2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 t="s">
        <v>77</v>
      </c>
      <c r="B92" s="82">
        <v>25662225.98</v>
      </c>
      <c r="C92" s="82">
        <v>5869077.129999999</v>
      </c>
      <c r="D92" s="79">
        <v>12620648.67</v>
      </c>
      <c r="E92" s="19">
        <f>Feb!D92</f>
        <v>13139116.08</v>
      </c>
      <c r="F92" s="19">
        <f t="shared" si="12"/>
        <v>32049770.519999996</v>
      </c>
      <c r="G92" s="81">
        <v>29334311.100000001</v>
      </c>
      <c r="H92" s="19">
        <f t="shared" si="13"/>
        <v>2715459.4199999943</v>
      </c>
      <c r="I92" s="21">
        <f t="shared" si="14"/>
        <v>9.2569394615849454E-2</v>
      </c>
      <c r="J92" s="1"/>
      <c r="K92" s="19">
        <f t="shared" si="15"/>
        <v>31531303.109999999</v>
      </c>
      <c r="L92" s="81">
        <v>30823387.07</v>
      </c>
      <c r="M92" s="19">
        <f t="shared" si="16"/>
        <v>707916.03999999911</v>
      </c>
      <c r="N92" s="21">
        <f t="shared" si="17"/>
        <v>2.296684781566416E-2</v>
      </c>
      <c r="O92" s="1"/>
      <c r="P92" s="1"/>
      <c r="Q92" s="55"/>
      <c r="R92" s="55"/>
      <c r="S92" s="55"/>
      <c r="T92" s="19"/>
      <c r="U92" s="19"/>
      <c r="V92" s="19"/>
      <c r="W92" s="19"/>
      <c r="X92" s="21"/>
      <c r="Y92" s="1"/>
      <c r="Z92" s="19"/>
      <c r="AA92" s="19"/>
      <c r="AB92" s="19"/>
      <c r="AC92" s="21"/>
      <c r="AD92" s="1"/>
      <c r="AE92" s="1"/>
      <c r="AF92" s="56"/>
      <c r="AG92" s="56"/>
      <c r="AH92" s="55"/>
      <c r="AI92" s="19"/>
      <c r="AJ92" s="19"/>
      <c r="AK92" s="19"/>
      <c r="AL92" s="19"/>
      <c r="AM92" s="21"/>
      <c r="AN92" s="1"/>
      <c r="AO92" s="19"/>
      <c r="AP92" s="19"/>
      <c r="AQ92" s="19"/>
      <c r="AR92" s="2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 t="s">
        <v>78</v>
      </c>
      <c r="B93" s="82">
        <v>6324159.1500000004</v>
      </c>
      <c r="C93" s="82">
        <v>1263919.5499999998</v>
      </c>
      <c r="D93" s="79">
        <v>2981795.95</v>
      </c>
      <c r="E93" s="19">
        <f>Feb!D93</f>
        <v>3126472.47</v>
      </c>
      <c r="F93" s="19">
        <f t="shared" si="12"/>
        <v>7732755.2200000007</v>
      </c>
      <c r="G93" s="81">
        <v>7174493</v>
      </c>
      <c r="H93" s="19">
        <f t="shared" si="13"/>
        <v>558262.22000000067</v>
      </c>
      <c r="I93" s="21">
        <f t="shared" si="14"/>
        <v>7.7812079543460477E-2</v>
      </c>
      <c r="J93" s="1"/>
      <c r="K93" s="19">
        <f t="shared" si="15"/>
        <v>7588078.7000000002</v>
      </c>
      <c r="L93" s="81">
        <v>7316080.0099999998</v>
      </c>
      <c r="M93" s="19">
        <f t="shared" si="16"/>
        <v>271998.69000000041</v>
      </c>
      <c r="N93" s="21">
        <f t="shared" si="17"/>
        <v>3.717820057028054E-2</v>
      </c>
      <c r="O93" s="1"/>
      <c r="P93" s="1"/>
      <c r="Q93" s="55"/>
      <c r="R93" s="55"/>
      <c r="S93" s="55"/>
      <c r="T93" s="19"/>
      <c r="U93" s="19"/>
      <c r="V93" s="19"/>
      <c r="W93" s="19"/>
      <c r="X93" s="21"/>
      <c r="Y93" s="1"/>
      <c r="Z93" s="19"/>
      <c r="AA93" s="19"/>
      <c r="AB93" s="19"/>
      <c r="AC93" s="21"/>
      <c r="AD93" s="1"/>
      <c r="AE93" s="1"/>
      <c r="AF93" s="56"/>
      <c r="AG93" s="56"/>
      <c r="AH93" s="55"/>
      <c r="AI93" s="19"/>
      <c r="AJ93" s="19"/>
      <c r="AK93" s="19"/>
      <c r="AL93" s="19"/>
      <c r="AM93" s="21"/>
      <c r="AN93" s="1"/>
      <c r="AO93" s="19"/>
      <c r="AP93" s="19"/>
      <c r="AQ93" s="19"/>
      <c r="AR93" s="2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 t="s">
        <v>79</v>
      </c>
      <c r="B94" s="82">
        <v>20572692.350000001</v>
      </c>
      <c r="C94" s="82">
        <v>4703990.2199999988</v>
      </c>
      <c r="D94" s="79">
        <v>9839007.2899999991</v>
      </c>
      <c r="E94" s="19">
        <f>Feb!D94</f>
        <v>10299337.470000001</v>
      </c>
      <c r="F94" s="19">
        <f t="shared" ref="F94:F118" si="18">B94+C94-D94+E94</f>
        <v>25737012.75</v>
      </c>
      <c r="G94" s="81">
        <v>23316745.16</v>
      </c>
      <c r="H94" s="19">
        <f t="shared" ref="H94:H118" si="19">F94-G94</f>
        <v>2420267.59</v>
      </c>
      <c r="I94" s="21">
        <f t="shared" ref="I94:I118" si="20">IF(ISERR(+F94/G94-1)," ",+F94/G94-1)</f>
        <v>0.10379954720918683</v>
      </c>
      <c r="J94" s="1"/>
      <c r="K94" s="19">
        <f t="shared" ref="K94:K118" si="21">B94+C94</f>
        <v>25276682.57</v>
      </c>
      <c r="L94" s="81">
        <v>23706190.359999999</v>
      </c>
      <c r="M94" s="19">
        <f t="shared" ref="M94:M118" si="22">K94-L94</f>
        <v>1570492.2100000009</v>
      </c>
      <c r="N94" s="21">
        <f t="shared" ref="N94:N118" si="23">IF(ISERR(+K94/L94-1)," ",+K94/L94-1)</f>
        <v>6.6248190289146081E-2</v>
      </c>
      <c r="O94" s="1"/>
      <c r="P94" s="1"/>
      <c r="Q94" s="55"/>
      <c r="R94" s="55"/>
      <c r="S94" s="55"/>
      <c r="T94" s="19"/>
      <c r="U94" s="19"/>
      <c r="V94" s="19"/>
      <c r="W94" s="19"/>
      <c r="X94" s="21"/>
      <c r="Y94" s="1"/>
      <c r="Z94" s="19"/>
      <c r="AA94" s="19"/>
      <c r="AB94" s="19"/>
      <c r="AC94" s="21"/>
      <c r="AD94" s="1"/>
      <c r="AE94" s="1"/>
      <c r="AF94" s="56"/>
      <c r="AG94" s="56"/>
      <c r="AH94" s="55"/>
      <c r="AI94" s="19"/>
      <c r="AJ94" s="19"/>
      <c r="AK94" s="19"/>
      <c r="AL94" s="19"/>
      <c r="AM94" s="21"/>
      <c r="AN94" s="1"/>
      <c r="AO94" s="19"/>
      <c r="AP94" s="19"/>
      <c r="AQ94" s="19"/>
      <c r="AR94" s="2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 t="s">
        <v>80</v>
      </c>
      <c r="B95" s="82">
        <v>1514359.4</v>
      </c>
      <c r="C95" s="82">
        <v>341365.05000000051</v>
      </c>
      <c r="D95" s="79">
        <v>583513.01</v>
      </c>
      <c r="E95" s="19">
        <f>Feb!D95</f>
        <v>596285.76</v>
      </c>
      <c r="F95" s="19">
        <f t="shared" si="18"/>
        <v>1868497.2000000004</v>
      </c>
      <c r="G95" s="81">
        <v>1339628.3</v>
      </c>
      <c r="H95" s="19">
        <f t="shared" si="19"/>
        <v>528868.90000000037</v>
      </c>
      <c r="I95" s="21">
        <f t="shared" si="20"/>
        <v>0.39478779300198452</v>
      </c>
      <c r="J95" s="1"/>
      <c r="K95" s="19">
        <f t="shared" si="21"/>
        <v>1855724.4500000004</v>
      </c>
      <c r="L95" s="81">
        <v>1373544.3</v>
      </c>
      <c r="M95" s="19">
        <f t="shared" si="22"/>
        <v>482180.15000000037</v>
      </c>
      <c r="N95" s="21">
        <f t="shared" si="23"/>
        <v>0.35104812418500098</v>
      </c>
      <c r="O95" s="1"/>
      <c r="P95" s="1"/>
      <c r="Q95" s="55"/>
      <c r="R95" s="55"/>
      <c r="S95" s="55"/>
      <c r="T95" s="19"/>
      <c r="U95" s="19"/>
      <c r="V95" s="19"/>
      <c r="W95" s="19"/>
      <c r="X95" s="21"/>
      <c r="Y95" s="1"/>
      <c r="Z95" s="19"/>
      <c r="AA95" s="19"/>
      <c r="AB95" s="19"/>
      <c r="AC95" s="21"/>
      <c r="AD95" s="1"/>
      <c r="AE95" s="1"/>
      <c r="AF95" s="56"/>
      <c r="AG95" s="56"/>
      <c r="AH95" s="55"/>
      <c r="AI95" s="19"/>
      <c r="AJ95" s="19"/>
      <c r="AK95" s="19"/>
      <c r="AL95" s="19"/>
      <c r="AM95" s="21"/>
      <c r="AN95" s="1"/>
      <c r="AO95" s="19"/>
      <c r="AP95" s="19"/>
      <c r="AQ95" s="19"/>
      <c r="AR95" s="2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 t="s">
        <v>34</v>
      </c>
      <c r="B96" s="82">
        <v>4324355.03</v>
      </c>
      <c r="C96" s="82">
        <v>737521.3599999994</v>
      </c>
      <c r="D96" s="79">
        <v>1676915.63</v>
      </c>
      <c r="E96" s="19">
        <f>Feb!D96</f>
        <v>1469364.65</v>
      </c>
      <c r="F96" s="19">
        <f t="shared" si="18"/>
        <v>4854325.41</v>
      </c>
      <c r="G96" s="81">
        <v>3587709.4699999997</v>
      </c>
      <c r="H96" s="19">
        <f t="shared" si="19"/>
        <v>1266615.9400000004</v>
      </c>
      <c r="I96" s="21">
        <f t="shared" si="20"/>
        <v>0.35304306287654907</v>
      </c>
      <c r="J96" s="1"/>
      <c r="K96" s="19">
        <f t="shared" si="21"/>
        <v>5061876.3899999997</v>
      </c>
      <c r="L96" s="81">
        <v>3885682.9899999998</v>
      </c>
      <c r="M96" s="19">
        <f t="shared" si="22"/>
        <v>1176193.3999999999</v>
      </c>
      <c r="N96" s="21">
        <f t="shared" si="23"/>
        <v>0.30269926883561848</v>
      </c>
      <c r="O96" s="1"/>
      <c r="P96" s="1"/>
      <c r="Q96" s="55"/>
      <c r="R96" s="55"/>
      <c r="S96" s="55"/>
      <c r="T96" s="19"/>
      <c r="U96" s="19"/>
      <c r="V96" s="19"/>
      <c r="W96" s="19"/>
      <c r="X96" s="21"/>
      <c r="Y96" s="1"/>
      <c r="Z96" s="19"/>
      <c r="AA96" s="19"/>
      <c r="AB96" s="19"/>
      <c r="AC96" s="21"/>
      <c r="AD96" s="1"/>
      <c r="AE96" s="1"/>
      <c r="AF96" s="56"/>
      <c r="AG96" s="56"/>
      <c r="AH96" s="55"/>
      <c r="AI96" s="19"/>
      <c r="AJ96" s="19"/>
      <c r="AK96" s="19"/>
      <c r="AL96" s="19"/>
      <c r="AM96" s="21"/>
      <c r="AN96" s="1"/>
      <c r="AO96" s="19"/>
      <c r="AP96" s="19"/>
      <c r="AQ96" s="19"/>
      <c r="AR96" s="2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 t="s">
        <v>81</v>
      </c>
      <c r="B97" s="82">
        <v>2988367.16</v>
      </c>
      <c r="C97" s="82">
        <v>556437.25</v>
      </c>
      <c r="D97" s="79">
        <v>1261698.83</v>
      </c>
      <c r="E97" s="19">
        <f>Feb!D97</f>
        <v>1202849.3799999999</v>
      </c>
      <c r="F97" s="19">
        <f t="shared" si="18"/>
        <v>3485954.96</v>
      </c>
      <c r="G97" s="81">
        <v>3017740.55</v>
      </c>
      <c r="H97" s="19">
        <f t="shared" si="19"/>
        <v>468214.41000000015</v>
      </c>
      <c r="I97" s="21">
        <f t="shared" si="20"/>
        <v>0.15515396444535301</v>
      </c>
      <c r="J97" s="1"/>
      <c r="K97" s="19">
        <f t="shared" si="21"/>
        <v>3544804.41</v>
      </c>
      <c r="L97" s="81">
        <v>3181824.11</v>
      </c>
      <c r="M97" s="19">
        <f t="shared" si="22"/>
        <v>362980.30000000028</v>
      </c>
      <c r="N97" s="21">
        <f t="shared" si="23"/>
        <v>0.11407931031109086</v>
      </c>
      <c r="O97" s="1"/>
      <c r="P97" s="1"/>
      <c r="Q97" s="55"/>
      <c r="R97" s="55"/>
      <c r="S97" s="55"/>
      <c r="T97" s="19"/>
      <c r="U97" s="19"/>
      <c r="V97" s="19"/>
      <c r="W97" s="19"/>
      <c r="X97" s="21"/>
      <c r="Y97" s="1"/>
      <c r="Z97" s="19"/>
      <c r="AA97" s="19"/>
      <c r="AB97" s="19"/>
      <c r="AC97" s="21"/>
      <c r="AD97" s="1"/>
      <c r="AE97" s="1"/>
      <c r="AF97" s="56"/>
      <c r="AG97" s="56"/>
      <c r="AH97" s="55"/>
      <c r="AI97" s="19"/>
      <c r="AJ97" s="19"/>
      <c r="AK97" s="19"/>
      <c r="AL97" s="19"/>
      <c r="AM97" s="21"/>
      <c r="AN97" s="1"/>
      <c r="AO97" s="19"/>
      <c r="AP97" s="19"/>
      <c r="AQ97" s="19"/>
      <c r="AR97" s="2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 t="s">
        <v>82</v>
      </c>
      <c r="B98" s="82">
        <v>4794441.3499999996</v>
      </c>
      <c r="C98" s="82">
        <v>1155072.3700000001</v>
      </c>
      <c r="D98" s="79">
        <v>2073311.25</v>
      </c>
      <c r="E98" s="19">
        <f>Feb!D98</f>
        <v>2172868.91</v>
      </c>
      <c r="F98" s="19">
        <f t="shared" si="18"/>
        <v>6049071.3799999999</v>
      </c>
      <c r="G98" s="81">
        <v>5622308.6199999992</v>
      </c>
      <c r="H98" s="19">
        <f t="shared" si="19"/>
        <v>426762.76000000071</v>
      </c>
      <c r="I98" s="21">
        <f t="shared" si="20"/>
        <v>7.5905253312117393E-2</v>
      </c>
      <c r="J98" s="1"/>
      <c r="K98" s="19">
        <f t="shared" si="21"/>
        <v>5949513.7199999997</v>
      </c>
      <c r="L98" s="81">
        <v>5792011.0699999994</v>
      </c>
      <c r="M98" s="19">
        <f t="shared" si="22"/>
        <v>157502.65000000037</v>
      </c>
      <c r="N98" s="21">
        <f t="shared" si="23"/>
        <v>2.7193085112663606E-2</v>
      </c>
      <c r="O98" s="1"/>
      <c r="P98" s="1"/>
      <c r="Q98" s="55"/>
      <c r="R98" s="55"/>
      <c r="S98" s="55"/>
      <c r="T98" s="19"/>
      <c r="U98" s="19"/>
      <c r="V98" s="19"/>
      <c r="W98" s="19"/>
      <c r="X98" s="21"/>
      <c r="Y98" s="1"/>
      <c r="Z98" s="19"/>
      <c r="AA98" s="19"/>
      <c r="AB98" s="19"/>
      <c r="AC98" s="21"/>
      <c r="AD98" s="1"/>
      <c r="AE98" s="1"/>
      <c r="AF98" s="56"/>
      <c r="AG98" s="56"/>
      <c r="AH98" s="55"/>
      <c r="AI98" s="19"/>
      <c r="AJ98" s="19"/>
      <c r="AK98" s="19"/>
      <c r="AL98" s="19"/>
      <c r="AM98" s="21"/>
      <c r="AN98" s="1"/>
      <c r="AO98" s="19"/>
      <c r="AP98" s="19"/>
      <c r="AQ98" s="19"/>
      <c r="AR98" s="2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 t="s">
        <v>83</v>
      </c>
      <c r="B99" s="82">
        <v>7175115.5600000005</v>
      </c>
      <c r="C99" s="82">
        <v>1475445.8699999992</v>
      </c>
      <c r="D99" s="79">
        <v>3169734.94</v>
      </c>
      <c r="E99" s="19">
        <f>Feb!D99</f>
        <v>3222406.6</v>
      </c>
      <c r="F99" s="19">
        <f t="shared" si="18"/>
        <v>8703233.0899999999</v>
      </c>
      <c r="G99" s="81">
        <v>8103324.2000000002</v>
      </c>
      <c r="H99" s="19">
        <f t="shared" si="19"/>
        <v>599908.88999999966</v>
      </c>
      <c r="I99" s="21">
        <f t="shared" si="20"/>
        <v>7.4032443376756296E-2</v>
      </c>
      <c r="J99" s="1"/>
      <c r="K99" s="19">
        <f t="shared" si="21"/>
        <v>8650561.4299999997</v>
      </c>
      <c r="L99" s="81">
        <v>8544056.2699999996</v>
      </c>
      <c r="M99" s="19">
        <f t="shared" si="22"/>
        <v>106505.16000000015</v>
      </c>
      <c r="N99" s="21">
        <f t="shared" si="23"/>
        <v>1.2465409476990708E-2</v>
      </c>
      <c r="O99" s="1"/>
      <c r="P99" s="1"/>
      <c r="Q99" s="55"/>
      <c r="R99" s="55"/>
      <c r="S99" s="55"/>
      <c r="T99" s="19"/>
      <c r="U99" s="19"/>
      <c r="V99" s="19"/>
      <c r="W99" s="19"/>
      <c r="X99" s="21"/>
      <c r="Y99" s="1"/>
      <c r="Z99" s="19"/>
      <c r="AA99" s="19"/>
      <c r="AB99" s="19"/>
      <c r="AC99" s="21"/>
      <c r="AD99" s="1"/>
      <c r="AE99" s="1"/>
      <c r="AF99" s="56"/>
      <c r="AG99" s="56"/>
      <c r="AH99" s="55"/>
      <c r="AI99" s="19"/>
      <c r="AJ99" s="19"/>
      <c r="AK99" s="19"/>
      <c r="AL99" s="19"/>
      <c r="AM99" s="21"/>
      <c r="AN99" s="1"/>
      <c r="AO99" s="19"/>
      <c r="AP99" s="19"/>
      <c r="AQ99" s="19"/>
      <c r="AR99" s="2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 t="s">
        <v>84</v>
      </c>
      <c r="B100" s="82">
        <v>17304651.5</v>
      </c>
      <c r="C100" s="82">
        <v>3680824.8000000007</v>
      </c>
      <c r="D100" s="79">
        <v>7316714.96</v>
      </c>
      <c r="E100" s="19">
        <f>Feb!D100</f>
        <v>8079242.3399999999</v>
      </c>
      <c r="F100" s="19">
        <f t="shared" si="18"/>
        <v>21748003.68</v>
      </c>
      <c r="G100" s="81">
        <v>20069688.039999999</v>
      </c>
      <c r="H100" s="19">
        <f t="shared" si="19"/>
        <v>1678315.6400000006</v>
      </c>
      <c r="I100" s="21">
        <f t="shared" si="20"/>
        <v>8.3624400970011337E-2</v>
      </c>
      <c r="J100" s="1"/>
      <c r="K100" s="19">
        <f t="shared" si="21"/>
        <v>20985476.300000001</v>
      </c>
      <c r="L100" s="81">
        <v>20112558.899999999</v>
      </c>
      <c r="M100" s="19">
        <f t="shared" si="22"/>
        <v>872917.40000000224</v>
      </c>
      <c r="N100" s="21">
        <f t="shared" si="23"/>
        <v>4.3401608136496295E-2</v>
      </c>
      <c r="O100" s="1"/>
      <c r="P100" s="1"/>
      <c r="Q100" s="55"/>
      <c r="R100" s="55"/>
      <c r="S100" s="55"/>
      <c r="T100" s="19"/>
      <c r="U100" s="19"/>
      <c r="V100" s="19"/>
      <c r="W100" s="19"/>
      <c r="X100" s="21"/>
      <c r="Y100" s="1"/>
      <c r="Z100" s="19"/>
      <c r="AA100" s="19"/>
      <c r="AB100" s="19"/>
      <c r="AC100" s="21"/>
      <c r="AD100" s="1"/>
      <c r="AE100" s="1"/>
      <c r="AF100" s="56"/>
      <c r="AG100" s="56"/>
      <c r="AH100" s="55"/>
      <c r="AI100" s="19"/>
      <c r="AJ100" s="19"/>
      <c r="AK100" s="19"/>
      <c r="AL100" s="19"/>
      <c r="AM100" s="21"/>
      <c r="AN100" s="1"/>
      <c r="AO100" s="19"/>
      <c r="AP100" s="19"/>
      <c r="AQ100" s="19"/>
      <c r="AR100" s="2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 t="s">
        <v>85</v>
      </c>
      <c r="B101" s="82">
        <v>4217299.1899999995</v>
      </c>
      <c r="C101" s="82">
        <v>979229.72000000067</v>
      </c>
      <c r="D101" s="79">
        <v>2065187.46</v>
      </c>
      <c r="E101" s="19">
        <f>Feb!D101</f>
        <v>2116578.0299999998</v>
      </c>
      <c r="F101" s="19">
        <f t="shared" si="18"/>
        <v>5247919.4800000004</v>
      </c>
      <c r="G101" s="81">
        <v>4931090.55</v>
      </c>
      <c r="H101" s="19">
        <f t="shared" si="19"/>
        <v>316828.93000000063</v>
      </c>
      <c r="I101" s="21">
        <f t="shared" si="20"/>
        <v>6.4251290214088819E-2</v>
      </c>
      <c r="J101" s="1"/>
      <c r="K101" s="19">
        <f t="shared" si="21"/>
        <v>5196528.91</v>
      </c>
      <c r="L101" s="81">
        <v>5092280.76</v>
      </c>
      <c r="M101" s="19">
        <f t="shared" si="22"/>
        <v>104248.15000000037</v>
      </c>
      <c r="N101" s="21">
        <f t="shared" si="23"/>
        <v>2.0471799359311094E-2</v>
      </c>
      <c r="O101" s="1"/>
      <c r="P101" s="1"/>
      <c r="Q101" s="55"/>
      <c r="R101" s="55"/>
      <c r="S101" s="55"/>
      <c r="T101" s="19"/>
      <c r="U101" s="19"/>
      <c r="V101" s="19"/>
      <c r="W101" s="19"/>
      <c r="X101" s="21"/>
      <c r="Y101" s="1"/>
      <c r="Z101" s="19"/>
      <c r="AA101" s="19"/>
      <c r="AB101" s="19"/>
      <c r="AC101" s="21"/>
      <c r="AD101" s="1"/>
      <c r="AE101" s="1"/>
      <c r="AF101" s="56"/>
      <c r="AG101" s="56"/>
      <c r="AH101" s="55"/>
      <c r="AI101" s="19"/>
      <c r="AJ101" s="19"/>
      <c r="AK101" s="19"/>
      <c r="AL101" s="19"/>
      <c r="AM101" s="21"/>
      <c r="AN101" s="1"/>
      <c r="AO101" s="19"/>
      <c r="AP101" s="19"/>
      <c r="AQ101" s="19"/>
      <c r="AR101" s="2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 t="s">
        <v>86</v>
      </c>
      <c r="B102" s="82">
        <v>9262738.7300000004</v>
      </c>
      <c r="C102" s="82">
        <v>1834850.6200000029</v>
      </c>
      <c r="D102" s="79">
        <v>4353015.2</v>
      </c>
      <c r="E102" s="19">
        <f>Feb!D102</f>
        <v>4441258.2699999996</v>
      </c>
      <c r="F102" s="19">
        <f t="shared" si="18"/>
        <v>11185832.420000002</v>
      </c>
      <c r="G102" s="81">
        <v>9438058.0199999996</v>
      </c>
      <c r="H102" s="19">
        <f t="shared" si="19"/>
        <v>1747774.4000000022</v>
      </c>
      <c r="I102" s="21">
        <f t="shared" si="20"/>
        <v>0.1851836888792513</v>
      </c>
      <c r="J102" s="1"/>
      <c r="K102" s="19">
        <f t="shared" si="21"/>
        <v>11097589.350000003</v>
      </c>
      <c r="L102" s="81">
        <v>9871911.2400000002</v>
      </c>
      <c r="M102" s="19">
        <f t="shared" si="22"/>
        <v>1225678.1100000031</v>
      </c>
      <c r="N102" s="21">
        <f t="shared" si="23"/>
        <v>0.12415813718357582</v>
      </c>
      <c r="O102" s="1"/>
      <c r="P102" s="1"/>
      <c r="Q102" s="55"/>
      <c r="R102" s="55"/>
      <c r="S102" s="55"/>
      <c r="T102" s="19"/>
      <c r="U102" s="19"/>
      <c r="V102" s="19"/>
      <c r="W102" s="19"/>
      <c r="X102" s="21"/>
      <c r="Y102" s="1"/>
      <c r="Z102" s="19"/>
      <c r="AA102" s="19"/>
      <c r="AB102" s="19"/>
      <c r="AC102" s="21"/>
      <c r="AD102" s="1"/>
      <c r="AE102" s="1"/>
      <c r="AF102" s="56"/>
      <c r="AG102" s="56"/>
      <c r="AH102" s="55"/>
      <c r="AI102" s="19"/>
      <c r="AJ102" s="19"/>
      <c r="AK102" s="19"/>
      <c r="AL102" s="19"/>
      <c r="AM102" s="21"/>
      <c r="AN102" s="1"/>
      <c r="AO102" s="19"/>
      <c r="AP102" s="19"/>
      <c r="AQ102" s="19"/>
      <c r="AR102" s="2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 t="s">
        <v>87</v>
      </c>
      <c r="B103" s="82">
        <v>7000930.8899999997</v>
      </c>
      <c r="C103" s="82">
        <v>1583185.6100000003</v>
      </c>
      <c r="D103" s="79">
        <v>3471123.3</v>
      </c>
      <c r="E103" s="19">
        <f>Feb!D103</f>
        <v>3704660.38</v>
      </c>
      <c r="F103" s="19">
        <f t="shared" si="18"/>
        <v>8817653.5800000001</v>
      </c>
      <c r="G103" s="81">
        <v>7315067.2599999988</v>
      </c>
      <c r="H103" s="19">
        <f t="shared" si="19"/>
        <v>1502586.3200000012</v>
      </c>
      <c r="I103" s="21">
        <f t="shared" si="20"/>
        <v>0.2054097750018502</v>
      </c>
      <c r="J103" s="1"/>
      <c r="K103" s="19">
        <f t="shared" si="21"/>
        <v>8584116.5</v>
      </c>
      <c r="L103" s="81">
        <v>7464943.459999999</v>
      </c>
      <c r="M103" s="19">
        <f t="shared" si="22"/>
        <v>1119173.040000001</v>
      </c>
      <c r="N103" s="21">
        <f t="shared" si="23"/>
        <v>0.14992384684451454</v>
      </c>
      <c r="O103" s="1"/>
      <c r="P103" s="1"/>
      <c r="Q103" s="55"/>
      <c r="R103" s="55"/>
      <c r="S103" s="55"/>
      <c r="T103" s="19"/>
      <c r="U103" s="19"/>
      <c r="V103" s="19"/>
      <c r="W103" s="19"/>
      <c r="X103" s="21"/>
      <c r="Y103" s="1"/>
      <c r="Z103" s="19"/>
      <c r="AA103" s="19"/>
      <c r="AB103" s="19"/>
      <c r="AC103" s="21"/>
      <c r="AD103" s="1"/>
      <c r="AE103" s="1"/>
      <c r="AF103" s="56"/>
      <c r="AG103" s="56"/>
      <c r="AH103" s="55"/>
      <c r="AI103" s="19"/>
      <c r="AJ103" s="19"/>
      <c r="AK103" s="19"/>
      <c r="AL103" s="19"/>
      <c r="AM103" s="21"/>
      <c r="AN103" s="1"/>
      <c r="AO103" s="19"/>
      <c r="AP103" s="19"/>
      <c r="AQ103" s="19"/>
      <c r="AR103" s="2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 t="s">
        <v>88</v>
      </c>
      <c r="B104" s="82">
        <v>1328231.3</v>
      </c>
      <c r="C104" s="82">
        <v>249752.17999999993</v>
      </c>
      <c r="D104" s="79">
        <v>504856.84</v>
      </c>
      <c r="E104" s="19">
        <f>Feb!D104</f>
        <v>481501.9</v>
      </c>
      <c r="F104" s="19">
        <f t="shared" si="18"/>
        <v>1554628.54</v>
      </c>
      <c r="G104" s="81">
        <v>1303765.1000000001</v>
      </c>
      <c r="H104" s="19">
        <f t="shared" si="19"/>
        <v>250863.43999999994</v>
      </c>
      <c r="I104" s="21">
        <f t="shared" si="20"/>
        <v>0.19241459983857512</v>
      </c>
      <c r="J104" s="1"/>
      <c r="K104" s="19">
        <f t="shared" si="21"/>
        <v>1577983.48</v>
      </c>
      <c r="L104" s="81">
        <v>1375987.78</v>
      </c>
      <c r="M104" s="19">
        <f t="shared" si="22"/>
        <v>201995.69999999995</v>
      </c>
      <c r="N104" s="21">
        <f t="shared" si="23"/>
        <v>0.14680050428936209</v>
      </c>
      <c r="O104" s="1"/>
      <c r="P104" s="1"/>
      <c r="Q104" s="55"/>
      <c r="R104" s="55"/>
      <c r="S104" s="55"/>
      <c r="T104" s="19"/>
      <c r="U104" s="19"/>
      <c r="V104" s="19"/>
      <c r="W104" s="19"/>
      <c r="X104" s="21"/>
      <c r="Y104" s="1"/>
      <c r="Z104" s="19"/>
      <c r="AA104" s="19"/>
      <c r="AB104" s="19"/>
      <c r="AC104" s="21"/>
      <c r="AD104" s="1"/>
      <c r="AE104" s="1"/>
      <c r="AF104" s="56"/>
      <c r="AG104" s="56"/>
      <c r="AH104" s="55"/>
      <c r="AI104" s="19"/>
      <c r="AJ104" s="19"/>
      <c r="AK104" s="19"/>
      <c r="AL104" s="19"/>
      <c r="AM104" s="21"/>
      <c r="AN104" s="1"/>
      <c r="AO104" s="19"/>
      <c r="AP104" s="19"/>
      <c r="AQ104" s="19"/>
      <c r="AR104" s="2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 t="s">
        <v>89</v>
      </c>
      <c r="B105" s="82">
        <v>943125.28</v>
      </c>
      <c r="C105" s="82">
        <v>186349.18999999994</v>
      </c>
      <c r="D105" s="79">
        <v>352813.46</v>
      </c>
      <c r="E105" s="19">
        <f>Feb!D105</f>
        <v>305676.01</v>
      </c>
      <c r="F105" s="19">
        <f t="shared" si="18"/>
        <v>1082337.02</v>
      </c>
      <c r="G105" s="81">
        <v>818851.3899999999</v>
      </c>
      <c r="H105" s="19">
        <f t="shared" si="19"/>
        <v>263485.63000000012</v>
      </c>
      <c r="I105" s="21">
        <f t="shared" si="20"/>
        <v>0.32177466292143708</v>
      </c>
      <c r="J105" s="1"/>
      <c r="K105" s="19">
        <f t="shared" si="21"/>
        <v>1129474.47</v>
      </c>
      <c r="L105" s="81">
        <v>886337.12999999989</v>
      </c>
      <c r="M105" s="19">
        <f t="shared" si="22"/>
        <v>243137.34000000008</v>
      </c>
      <c r="N105" s="21">
        <f t="shared" si="23"/>
        <v>0.27431699719044844</v>
      </c>
      <c r="O105" s="1"/>
      <c r="P105" s="1"/>
      <c r="Q105" s="55"/>
      <c r="R105" s="55"/>
      <c r="S105" s="55"/>
      <c r="T105" s="19"/>
      <c r="U105" s="19"/>
      <c r="V105" s="19"/>
      <c r="W105" s="19"/>
      <c r="X105" s="21"/>
      <c r="Y105" s="1"/>
      <c r="Z105" s="19"/>
      <c r="AA105" s="19"/>
      <c r="AB105" s="19"/>
      <c r="AC105" s="21"/>
      <c r="AD105" s="1"/>
      <c r="AE105" s="1"/>
      <c r="AF105" s="56"/>
      <c r="AG105" s="56"/>
      <c r="AH105" s="55"/>
      <c r="AI105" s="19"/>
      <c r="AJ105" s="19"/>
      <c r="AK105" s="19"/>
      <c r="AL105" s="19"/>
      <c r="AM105" s="21"/>
      <c r="AN105" s="1"/>
      <c r="AO105" s="19"/>
      <c r="AP105" s="19"/>
      <c r="AQ105" s="19"/>
      <c r="AR105" s="2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 t="s">
        <v>90</v>
      </c>
      <c r="B106" s="82">
        <v>1766483.2599999998</v>
      </c>
      <c r="C106" s="82">
        <v>384232.72000000067</v>
      </c>
      <c r="D106" s="79">
        <v>918883.45</v>
      </c>
      <c r="E106" s="19">
        <f>Feb!D106</f>
        <v>904864.28</v>
      </c>
      <c r="F106" s="19">
        <f t="shared" si="18"/>
        <v>2136696.8100000005</v>
      </c>
      <c r="G106" s="81">
        <v>2332858.4699999997</v>
      </c>
      <c r="H106" s="19">
        <f t="shared" si="19"/>
        <v>-196161.65999999922</v>
      </c>
      <c r="I106" s="21">
        <f t="shared" si="20"/>
        <v>-8.4086395519741619E-2</v>
      </c>
      <c r="J106" s="1"/>
      <c r="K106" s="19">
        <f t="shared" si="21"/>
        <v>2150715.9800000004</v>
      </c>
      <c r="L106" s="81">
        <v>2432145.06</v>
      </c>
      <c r="M106" s="19">
        <f t="shared" si="22"/>
        <v>-281429.07999999961</v>
      </c>
      <c r="N106" s="21">
        <f t="shared" si="23"/>
        <v>-0.11571229225940971</v>
      </c>
      <c r="O106" s="1"/>
      <c r="P106" s="1"/>
      <c r="Q106" s="55"/>
      <c r="R106" s="55"/>
      <c r="S106" s="55"/>
      <c r="T106" s="19"/>
      <c r="U106" s="19"/>
      <c r="V106" s="19"/>
      <c r="W106" s="19"/>
      <c r="X106" s="21"/>
      <c r="Y106" s="1"/>
      <c r="Z106" s="19"/>
      <c r="AA106" s="19"/>
      <c r="AB106" s="19"/>
      <c r="AC106" s="21"/>
      <c r="AD106" s="1"/>
      <c r="AE106" s="1"/>
      <c r="AF106" s="56"/>
      <c r="AG106" s="56"/>
      <c r="AH106" s="55"/>
      <c r="AI106" s="19"/>
      <c r="AJ106" s="19"/>
      <c r="AK106" s="19"/>
      <c r="AL106" s="19"/>
      <c r="AM106" s="21"/>
      <c r="AN106" s="1"/>
      <c r="AO106" s="19"/>
      <c r="AP106" s="19"/>
      <c r="AQ106" s="19"/>
      <c r="AR106" s="2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 t="s">
        <v>91</v>
      </c>
      <c r="B107" s="82">
        <v>4320216</v>
      </c>
      <c r="C107" s="82">
        <v>955176.10000000056</v>
      </c>
      <c r="D107" s="79">
        <v>1989079.79</v>
      </c>
      <c r="E107" s="19">
        <f>Feb!D107</f>
        <v>1971349.39</v>
      </c>
      <c r="F107" s="19">
        <f t="shared" si="18"/>
        <v>5257661.7</v>
      </c>
      <c r="G107" s="81">
        <v>4525673.75</v>
      </c>
      <c r="H107" s="19">
        <f t="shared" si="19"/>
        <v>731987.95000000019</v>
      </c>
      <c r="I107" s="21">
        <f t="shared" si="20"/>
        <v>0.16174121035569566</v>
      </c>
      <c r="J107" s="1"/>
      <c r="K107" s="19">
        <f t="shared" si="21"/>
        <v>5275392.1000000006</v>
      </c>
      <c r="L107" s="81">
        <v>4742838.0199999996</v>
      </c>
      <c r="M107" s="19">
        <f t="shared" si="22"/>
        <v>532554.08000000101</v>
      </c>
      <c r="N107" s="21">
        <f t="shared" si="23"/>
        <v>0.11228595152402043</v>
      </c>
      <c r="O107" s="1"/>
      <c r="P107" s="1"/>
      <c r="Q107" s="55"/>
      <c r="R107" s="55"/>
      <c r="S107" s="55"/>
      <c r="T107" s="19"/>
      <c r="U107" s="19"/>
      <c r="V107" s="19"/>
      <c r="W107" s="19"/>
      <c r="X107" s="21"/>
      <c r="Y107" s="1"/>
      <c r="Z107" s="19"/>
      <c r="AA107" s="19"/>
      <c r="AB107" s="19"/>
      <c r="AC107" s="21"/>
      <c r="AD107" s="1"/>
      <c r="AE107" s="1"/>
      <c r="AF107" s="56"/>
      <c r="AG107" s="56"/>
      <c r="AH107" s="55"/>
      <c r="AI107" s="19"/>
      <c r="AJ107" s="19"/>
      <c r="AK107" s="19"/>
      <c r="AL107" s="19"/>
      <c r="AM107" s="21"/>
      <c r="AN107" s="1"/>
      <c r="AO107" s="19"/>
      <c r="AP107" s="19"/>
      <c r="AQ107" s="19"/>
      <c r="AR107" s="2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 t="s">
        <v>92</v>
      </c>
      <c r="B108" s="82">
        <v>100639285.91</v>
      </c>
      <c r="C108" s="82">
        <v>22965824.299999997</v>
      </c>
      <c r="D108" s="79">
        <v>49177611.479999997</v>
      </c>
      <c r="E108" s="19">
        <f>Feb!D108</f>
        <v>51926916.469999999</v>
      </c>
      <c r="F108" s="19">
        <f t="shared" si="18"/>
        <v>126354415.19999999</v>
      </c>
      <c r="G108" s="81">
        <v>126464903.43000001</v>
      </c>
      <c r="H108" s="19">
        <f t="shared" si="19"/>
        <v>-110488.23000001907</v>
      </c>
      <c r="I108" s="21">
        <f t="shared" si="20"/>
        <v>-8.7366713612502256E-4</v>
      </c>
      <c r="J108" s="1"/>
      <c r="K108" s="19">
        <f t="shared" si="21"/>
        <v>123605110.20999999</v>
      </c>
      <c r="L108" s="81">
        <v>130198590.67</v>
      </c>
      <c r="M108" s="19">
        <f t="shared" si="22"/>
        <v>-6593480.4600000083</v>
      </c>
      <c r="N108" s="21">
        <f t="shared" si="23"/>
        <v>-5.0641719131290563E-2</v>
      </c>
      <c r="O108" s="1"/>
      <c r="P108" s="1"/>
      <c r="Q108" s="55"/>
      <c r="R108" s="55"/>
      <c r="S108" s="55"/>
      <c r="T108" s="19"/>
      <c r="U108" s="19"/>
      <c r="V108" s="19"/>
      <c r="W108" s="19"/>
      <c r="X108" s="21"/>
      <c r="Y108" s="1"/>
      <c r="Z108" s="19"/>
      <c r="AA108" s="19"/>
      <c r="AB108" s="19"/>
      <c r="AC108" s="21"/>
      <c r="AD108" s="1"/>
      <c r="AE108" s="1"/>
      <c r="AF108" s="56"/>
      <c r="AG108" s="56"/>
      <c r="AH108" s="55"/>
      <c r="AI108" s="19"/>
      <c r="AJ108" s="19"/>
      <c r="AK108" s="19"/>
      <c r="AL108" s="19"/>
      <c r="AM108" s="21"/>
      <c r="AN108" s="1"/>
      <c r="AO108" s="19"/>
      <c r="AP108" s="19"/>
      <c r="AQ108" s="19"/>
      <c r="AR108" s="2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 t="s">
        <v>93</v>
      </c>
      <c r="B109" s="82">
        <v>3543392.83</v>
      </c>
      <c r="C109" s="82">
        <v>856219.6799999997</v>
      </c>
      <c r="D109" s="79">
        <v>1448852.34</v>
      </c>
      <c r="E109" s="19">
        <f>Feb!D109</f>
        <v>1356915.19</v>
      </c>
      <c r="F109" s="19">
        <f t="shared" si="18"/>
        <v>4307675.3599999994</v>
      </c>
      <c r="G109" s="81">
        <v>2482282.3900000006</v>
      </c>
      <c r="H109" s="19">
        <f t="shared" si="19"/>
        <v>1825392.9699999988</v>
      </c>
      <c r="I109" s="21">
        <f t="shared" si="20"/>
        <v>0.73536877889223495</v>
      </c>
      <c r="J109" s="1"/>
      <c r="K109" s="19">
        <f t="shared" si="21"/>
        <v>4399612.51</v>
      </c>
      <c r="L109" s="81">
        <v>2876453.9700000007</v>
      </c>
      <c r="M109" s="19">
        <f t="shared" si="22"/>
        <v>1523158.5399999991</v>
      </c>
      <c r="N109" s="21">
        <f t="shared" si="23"/>
        <v>0.52952647804755193</v>
      </c>
      <c r="O109" s="1"/>
      <c r="P109" s="1"/>
      <c r="Q109" s="55"/>
      <c r="R109" s="55"/>
      <c r="S109" s="55"/>
      <c r="T109" s="19"/>
      <c r="U109" s="19"/>
      <c r="V109" s="19"/>
      <c r="W109" s="19"/>
      <c r="X109" s="21"/>
      <c r="Y109" s="1"/>
      <c r="Z109" s="19"/>
      <c r="AA109" s="19"/>
      <c r="AB109" s="19"/>
      <c r="AC109" s="21"/>
      <c r="AD109" s="1"/>
      <c r="AE109" s="1"/>
      <c r="AF109" s="56"/>
      <c r="AG109" s="56"/>
      <c r="AH109" s="55"/>
      <c r="AI109" s="19"/>
      <c r="AJ109" s="19"/>
      <c r="AK109" s="19"/>
      <c r="AL109" s="19"/>
      <c r="AM109" s="21"/>
      <c r="AN109" s="1"/>
      <c r="AO109" s="19"/>
      <c r="AP109" s="19"/>
      <c r="AQ109" s="19"/>
      <c r="AR109" s="2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 t="s">
        <v>94</v>
      </c>
      <c r="B110" s="82">
        <v>1728063.3</v>
      </c>
      <c r="C110" s="82">
        <v>434049.80000000005</v>
      </c>
      <c r="D110" s="79">
        <v>831476.05</v>
      </c>
      <c r="E110" s="19">
        <f>Feb!D110</f>
        <v>857489.44</v>
      </c>
      <c r="F110" s="19">
        <f t="shared" si="18"/>
        <v>2188126.4900000002</v>
      </c>
      <c r="G110" s="81">
        <v>2281248.14</v>
      </c>
      <c r="H110" s="19">
        <f t="shared" si="19"/>
        <v>-93121.649999999907</v>
      </c>
      <c r="I110" s="21">
        <f t="shared" si="20"/>
        <v>-4.0820482597741403E-2</v>
      </c>
      <c r="J110" s="1"/>
      <c r="K110" s="19">
        <f t="shared" si="21"/>
        <v>2162113.1</v>
      </c>
      <c r="L110" s="81">
        <v>2354070.67</v>
      </c>
      <c r="M110" s="19">
        <f t="shared" si="22"/>
        <v>-191957.56999999983</v>
      </c>
      <c r="N110" s="21">
        <f t="shared" si="23"/>
        <v>-8.1542823860933589E-2</v>
      </c>
      <c r="O110" s="1"/>
      <c r="P110" s="1"/>
      <c r="Q110" s="55"/>
      <c r="R110" s="55"/>
      <c r="S110" s="55"/>
      <c r="T110" s="19"/>
      <c r="U110" s="19"/>
      <c r="V110" s="19"/>
      <c r="W110" s="19"/>
      <c r="X110" s="21"/>
      <c r="Y110" s="1"/>
      <c r="Z110" s="19"/>
      <c r="AA110" s="19"/>
      <c r="AB110" s="19"/>
      <c r="AC110" s="21"/>
      <c r="AD110" s="1"/>
      <c r="AE110" s="1"/>
      <c r="AF110" s="56"/>
      <c r="AG110" s="56"/>
      <c r="AH110" s="55"/>
      <c r="AI110" s="19"/>
      <c r="AJ110" s="19"/>
      <c r="AK110" s="19"/>
      <c r="AL110" s="19"/>
      <c r="AM110" s="21"/>
      <c r="AN110" s="1"/>
      <c r="AO110" s="19"/>
      <c r="AP110" s="19"/>
      <c r="AQ110" s="19"/>
      <c r="AR110" s="2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 t="s">
        <v>95</v>
      </c>
      <c r="B111" s="82">
        <v>3833630.4299999997</v>
      </c>
      <c r="C111" s="82">
        <v>887930.31000000052</v>
      </c>
      <c r="D111" s="79">
        <v>1909455.77</v>
      </c>
      <c r="E111" s="19">
        <f>Feb!D111</f>
        <v>1905998</v>
      </c>
      <c r="F111" s="19">
        <f t="shared" si="18"/>
        <v>4718102.9700000007</v>
      </c>
      <c r="G111" s="81">
        <v>4745048.8899999997</v>
      </c>
      <c r="H111" s="19">
        <f t="shared" si="19"/>
        <v>-26945.919999998994</v>
      </c>
      <c r="I111" s="21">
        <f t="shared" si="20"/>
        <v>-5.6787444396593223E-3</v>
      </c>
      <c r="J111" s="1"/>
      <c r="K111" s="19">
        <f t="shared" si="21"/>
        <v>4721560.74</v>
      </c>
      <c r="L111" s="81">
        <v>4921083.1999999993</v>
      </c>
      <c r="M111" s="19">
        <f t="shared" si="22"/>
        <v>-199522.45999999903</v>
      </c>
      <c r="N111" s="21">
        <f t="shared" si="23"/>
        <v>-4.0544419163650591E-2</v>
      </c>
      <c r="O111" s="1"/>
      <c r="P111" s="1"/>
      <c r="Q111" s="55"/>
      <c r="R111" s="55"/>
      <c r="S111" s="55"/>
      <c r="T111" s="19"/>
      <c r="U111" s="19"/>
      <c r="V111" s="19"/>
      <c r="W111" s="19"/>
      <c r="X111" s="21"/>
      <c r="Y111" s="1"/>
      <c r="Z111" s="19"/>
      <c r="AA111" s="19"/>
      <c r="AB111" s="19"/>
      <c r="AC111" s="21"/>
      <c r="AD111" s="1"/>
      <c r="AE111" s="1"/>
      <c r="AF111" s="56"/>
      <c r="AG111" s="56"/>
      <c r="AH111" s="55"/>
      <c r="AI111" s="19"/>
      <c r="AJ111" s="19"/>
      <c r="AK111" s="19"/>
      <c r="AL111" s="19"/>
      <c r="AM111" s="21"/>
      <c r="AN111" s="1"/>
      <c r="AO111" s="19"/>
      <c r="AP111" s="19"/>
      <c r="AQ111" s="19"/>
      <c r="AR111" s="2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 t="s">
        <v>96</v>
      </c>
      <c r="B112" s="82">
        <v>9439419.7300000004</v>
      </c>
      <c r="C112" s="82">
        <v>2106737.0399999991</v>
      </c>
      <c r="D112" s="79">
        <v>3946580.3</v>
      </c>
      <c r="E112" s="19">
        <f>Feb!D112</f>
        <v>4158304.78</v>
      </c>
      <c r="F112" s="19">
        <f t="shared" si="18"/>
        <v>11757881.25</v>
      </c>
      <c r="G112" s="81">
        <v>11266564.27</v>
      </c>
      <c r="H112" s="19">
        <f t="shared" si="19"/>
        <v>491316.98000000045</v>
      </c>
      <c r="I112" s="21">
        <f t="shared" si="20"/>
        <v>4.3608412309709355E-2</v>
      </c>
      <c r="J112" s="1"/>
      <c r="K112" s="19">
        <f t="shared" si="21"/>
        <v>11546156.77</v>
      </c>
      <c r="L112" s="81">
        <v>11555864.27</v>
      </c>
      <c r="M112" s="19">
        <f t="shared" si="22"/>
        <v>-9707.5</v>
      </c>
      <c r="N112" s="21">
        <f t="shared" si="23"/>
        <v>-8.4004967289219579E-4</v>
      </c>
      <c r="O112" s="1"/>
      <c r="P112" s="1"/>
      <c r="Q112" s="55"/>
      <c r="R112" s="55"/>
      <c r="S112" s="55"/>
      <c r="T112" s="19"/>
      <c r="U112" s="19"/>
      <c r="V112" s="19"/>
      <c r="W112" s="19"/>
      <c r="X112" s="21"/>
      <c r="Y112" s="1"/>
      <c r="Z112" s="19"/>
      <c r="AA112" s="19"/>
      <c r="AB112" s="19"/>
      <c r="AC112" s="21"/>
      <c r="AD112" s="1"/>
      <c r="AE112" s="1"/>
      <c r="AF112" s="56"/>
      <c r="AG112" s="56"/>
      <c r="AH112" s="55"/>
      <c r="AI112" s="19"/>
      <c r="AJ112" s="19"/>
      <c r="AK112" s="19"/>
      <c r="AL112" s="19"/>
      <c r="AM112" s="21"/>
      <c r="AN112" s="1"/>
      <c r="AO112" s="19"/>
      <c r="AP112" s="19"/>
      <c r="AQ112" s="19"/>
      <c r="AR112" s="2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 t="s">
        <v>97</v>
      </c>
      <c r="B113" s="82">
        <v>3405268.62</v>
      </c>
      <c r="C113" s="82">
        <v>715319.52000000048</v>
      </c>
      <c r="D113" s="79">
        <v>1706185.26</v>
      </c>
      <c r="E113" s="19">
        <f>Feb!D113</f>
        <v>1695096.64</v>
      </c>
      <c r="F113" s="19">
        <f t="shared" si="18"/>
        <v>4109499.5200000005</v>
      </c>
      <c r="G113" s="81">
        <v>3547929.63</v>
      </c>
      <c r="H113" s="19">
        <f t="shared" si="19"/>
        <v>561569.8900000006</v>
      </c>
      <c r="I113" s="21">
        <f t="shared" si="20"/>
        <v>0.15828101134012651</v>
      </c>
      <c r="J113" s="1"/>
      <c r="K113" s="19">
        <f t="shared" si="21"/>
        <v>4120588.1400000006</v>
      </c>
      <c r="L113" s="81">
        <v>3695072.32</v>
      </c>
      <c r="M113" s="19">
        <f t="shared" si="22"/>
        <v>425515.82000000076</v>
      </c>
      <c r="N113" s="21">
        <f t="shared" si="23"/>
        <v>0.11515764324742661</v>
      </c>
      <c r="O113" s="1"/>
      <c r="P113" s="1"/>
      <c r="Q113" s="55"/>
      <c r="R113" s="55"/>
      <c r="S113" s="55"/>
      <c r="T113" s="19"/>
      <c r="U113" s="19"/>
      <c r="V113" s="19"/>
      <c r="W113" s="19"/>
      <c r="X113" s="21"/>
      <c r="Y113" s="1"/>
      <c r="Z113" s="19"/>
      <c r="AA113" s="19"/>
      <c r="AB113" s="19"/>
      <c r="AC113" s="21"/>
      <c r="AD113" s="1"/>
      <c r="AE113" s="1"/>
      <c r="AF113" s="56"/>
      <c r="AG113" s="56"/>
      <c r="AH113" s="55"/>
      <c r="AI113" s="19"/>
      <c r="AJ113" s="19"/>
      <c r="AK113" s="19"/>
      <c r="AL113" s="19"/>
      <c r="AM113" s="21"/>
      <c r="AN113" s="1"/>
      <c r="AO113" s="19"/>
      <c r="AP113" s="19"/>
      <c r="AQ113" s="19"/>
      <c r="AR113" s="2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 t="s">
        <v>98</v>
      </c>
      <c r="B114" s="82">
        <v>1573783.3599999999</v>
      </c>
      <c r="C114" s="82">
        <v>390762.99000000022</v>
      </c>
      <c r="D114" s="79">
        <v>714525.36</v>
      </c>
      <c r="E114" s="19">
        <f>Feb!D114</f>
        <v>702396.63</v>
      </c>
      <c r="F114" s="19">
        <f t="shared" si="18"/>
        <v>1952417.62</v>
      </c>
      <c r="G114" s="81">
        <v>1647634.7400000002</v>
      </c>
      <c r="H114" s="19">
        <f t="shared" si="19"/>
        <v>304782.87999999989</v>
      </c>
      <c r="I114" s="21">
        <f t="shared" si="20"/>
        <v>0.18498206708120257</v>
      </c>
      <c r="J114" s="1"/>
      <c r="K114" s="19">
        <f t="shared" si="21"/>
        <v>1964546.35</v>
      </c>
      <c r="L114" s="81">
        <v>1713494.9000000001</v>
      </c>
      <c r="M114" s="19">
        <f t="shared" si="22"/>
        <v>251051.44999999995</v>
      </c>
      <c r="N114" s="21">
        <f t="shared" si="23"/>
        <v>0.14651426741917928</v>
      </c>
      <c r="O114" s="1"/>
      <c r="P114" s="1"/>
      <c r="Q114" s="55"/>
      <c r="R114" s="55"/>
      <c r="S114" s="55"/>
      <c r="T114" s="19"/>
      <c r="U114" s="19"/>
      <c r="V114" s="19"/>
      <c r="W114" s="19"/>
      <c r="X114" s="21"/>
      <c r="Y114" s="1"/>
      <c r="Z114" s="19"/>
      <c r="AA114" s="19"/>
      <c r="AB114" s="19"/>
      <c r="AC114" s="21"/>
      <c r="AD114" s="1"/>
      <c r="AE114" s="1"/>
      <c r="AF114" s="56"/>
      <c r="AG114" s="56"/>
      <c r="AH114" s="55"/>
      <c r="AI114" s="19"/>
      <c r="AJ114" s="19"/>
      <c r="AK114" s="19"/>
      <c r="AL114" s="19"/>
      <c r="AM114" s="21"/>
      <c r="AN114" s="1"/>
      <c r="AO114" s="19"/>
      <c r="AP114" s="19"/>
      <c r="AQ114" s="19"/>
      <c r="AR114" s="2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 t="s">
        <v>99</v>
      </c>
      <c r="B115" s="82">
        <v>3979403.6500000004</v>
      </c>
      <c r="C115" s="82">
        <v>824431.84999999963</v>
      </c>
      <c r="D115" s="79">
        <v>1585813.03</v>
      </c>
      <c r="E115" s="19">
        <f>Feb!D115</f>
        <v>1535493.17</v>
      </c>
      <c r="F115" s="19">
        <f t="shared" si="18"/>
        <v>4753515.6399999997</v>
      </c>
      <c r="G115" s="81">
        <v>4210326.9799999986</v>
      </c>
      <c r="H115" s="19">
        <f t="shared" si="19"/>
        <v>543188.66000000108</v>
      </c>
      <c r="I115" s="21">
        <f t="shared" si="20"/>
        <v>0.12901341453532456</v>
      </c>
      <c r="J115" s="1"/>
      <c r="K115" s="19">
        <f t="shared" si="21"/>
        <v>4803835.5</v>
      </c>
      <c r="L115" s="81">
        <v>4442308.7499999991</v>
      </c>
      <c r="M115" s="19">
        <f t="shared" si="22"/>
        <v>361526.75000000093</v>
      </c>
      <c r="N115" s="21">
        <f t="shared" si="23"/>
        <v>8.1382625644829565E-2</v>
      </c>
      <c r="O115" s="1"/>
      <c r="P115" s="1"/>
      <c r="Q115" s="55"/>
      <c r="R115" s="55"/>
      <c r="S115" s="55"/>
      <c r="T115" s="19"/>
      <c r="U115" s="19"/>
      <c r="V115" s="19"/>
      <c r="W115" s="19"/>
      <c r="X115" s="21"/>
      <c r="Y115" s="1"/>
      <c r="Z115" s="19"/>
      <c r="AA115" s="19"/>
      <c r="AB115" s="19"/>
      <c r="AC115" s="21"/>
      <c r="AD115" s="1"/>
      <c r="AE115" s="1"/>
      <c r="AF115" s="56"/>
      <c r="AG115" s="56"/>
      <c r="AH115" s="55"/>
      <c r="AI115" s="19"/>
      <c r="AJ115" s="19"/>
      <c r="AK115" s="19"/>
      <c r="AL115" s="19"/>
      <c r="AM115" s="21"/>
      <c r="AN115" s="1"/>
      <c r="AO115" s="19"/>
      <c r="AP115" s="19"/>
      <c r="AQ115" s="19"/>
      <c r="AR115" s="2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 t="s">
        <v>100</v>
      </c>
      <c r="B116" s="82">
        <v>51559160.829999998</v>
      </c>
      <c r="C116" s="82">
        <v>10787977.020000003</v>
      </c>
      <c r="D116" s="79">
        <v>22433705.149999999</v>
      </c>
      <c r="E116" s="19">
        <f>Feb!D116</f>
        <v>25767586.129999999</v>
      </c>
      <c r="F116" s="19">
        <f t="shared" si="18"/>
        <v>65681018.829999998</v>
      </c>
      <c r="G116" s="81">
        <v>49798498.350000009</v>
      </c>
      <c r="H116" s="19">
        <f t="shared" si="19"/>
        <v>15882520.479999989</v>
      </c>
      <c r="I116" s="21">
        <f t="shared" si="20"/>
        <v>0.31893573112129769</v>
      </c>
      <c r="J116" s="1"/>
      <c r="K116" s="19">
        <f t="shared" si="21"/>
        <v>62347137.850000001</v>
      </c>
      <c r="L116" s="81">
        <v>49853359.900000006</v>
      </c>
      <c r="M116" s="19">
        <f t="shared" si="22"/>
        <v>12493777.949999996</v>
      </c>
      <c r="N116" s="21">
        <f t="shared" si="23"/>
        <v>0.25061055012262057</v>
      </c>
      <c r="O116" s="1"/>
      <c r="P116" s="1"/>
      <c r="Q116" s="55"/>
      <c r="R116" s="55"/>
      <c r="S116" s="55"/>
      <c r="T116" s="19"/>
      <c r="U116" s="19"/>
      <c r="V116" s="19"/>
      <c r="W116" s="19"/>
      <c r="X116" s="21"/>
      <c r="Y116" s="1"/>
      <c r="Z116" s="19"/>
      <c r="AA116" s="19"/>
      <c r="AB116" s="19"/>
      <c r="AC116" s="21"/>
      <c r="AD116" s="1"/>
      <c r="AE116" s="1"/>
      <c r="AF116" s="56"/>
      <c r="AG116" s="56"/>
      <c r="AH116" s="55"/>
      <c r="AI116" s="19"/>
      <c r="AJ116" s="19"/>
      <c r="AK116" s="19"/>
      <c r="AL116" s="19"/>
      <c r="AM116" s="21"/>
      <c r="AN116" s="1"/>
      <c r="AO116" s="19"/>
      <c r="AP116" s="19"/>
      <c r="AQ116" s="19"/>
      <c r="AR116" s="2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 t="s">
        <v>101</v>
      </c>
      <c r="B117" s="82">
        <v>1620975.6300000001</v>
      </c>
      <c r="C117" s="82">
        <v>344514.70999999973</v>
      </c>
      <c r="D117" s="79">
        <v>616048.56000000006</v>
      </c>
      <c r="E117" s="19">
        <f>Feb!D117</f>
        <v>565708</v>
      </c>
      <c r="F117" s="19">
        <f t="shared" si="18"/>
        <v>1915149.7799999998</v>
      </c>
      <c r="G117" s="81">
        <v>1571467.8199999998</v>
      </c>
      <c r="H117" s="19">
        <f t="shared" si="19"/>
        <v>343681.95999999996</v>
      </c>
      <c r="I117" s="21">
        <f t="shared" si="20"/>
        <v>0.21870123945649733</v>
      </c>
      <c r="J117" s="1"/>
      <c r="K117" s="19">
        <f t="shared" si="21"/>
        <v>1965490.3399999999</v>
      </c>
      <c r="L117" s="81">
        <v>1668308.41</v>
      </c>
      <c r="M117" s="19">
        <f t="shared" si="22"/>
        <v>297181.92999999993</v>
      </c>
      <c r="N117" s="21">
        <f t="shared" si="23"/>
        <v>0.17813368812304908</v>
      </c>
      <c r="O117" s="1"/>
      <c r="P117" s="1"/>
      <c r="Q117" s="55"/>
      <c r="R117" s="55"/>
      <c r="S117" s="55"/>
      <c r="T117" s="19"/>
      <c r="U117" s="19"/>
      <c r="V117" s="19"/>
      <c r="W117" s="19"/>
      <c r="X117" s="21"/>
      <c r="Y117" s="1"/>
      <c r="Z117" s="19"/>
      <c r="AA117" s="19"/>
      <c r="AB117" s="19"/>
      <c r="AC117" s="21"/>
      <c r="AD117" s="1"/>
      <c r="AE117" s="1"/>
      <c r="AF117" s="56"/>
      <c r="AG117" s="56"/>
      <c r="AH117" s="55"/>
      <c r="AI117" s="19"/>
      <c r="AJ117" s="19"/>
      <c r="AK117" s="19"/>
      <c r="AL117" s="19"/>
      <c r="AM117" s="21"/>
      <c r="AN117" s="1"/>
      <c r="AO117" s="19"/>
      <c r="AP117" s="19"/>
      <c r="AQ117" s="19"/>
      <c r="AR117" s="2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 t="s">
        <v>102</v>
      </c>
      <c r="B118" s="82">
        <v>1282178.7999999998</v>
      </c>
      <c r="C118" s="82">
        <v>276897.62000000034</v>
      </c>
      <c r="D118" s="79">
        <v>388053.22</v>
      </c>
      <c r="E118" s="19">
        <f>Feb!D118</f>
        <v>344926.45</v>
      </c>
      <c r="F118" s="19">
        <f t="shared" si="18"/>
        <v>1515949.6500000001</v>
      </c>
      <c r="G118" s="81">
        <v>1162638.1399999999</v>
      </c>
      <c r="H118" s="19">
        <f t="shared" si="19"/>
        <v>353311.51000000024</v>
      </c>
      <c r="I118" s="21">
        <f t="shared" si="20"/>
        <v>0.30388776855367938</v>
      </c>
      <c r="J118" s="1"/>
      <c r="K118" s="19">
        <f t="shared" si="21"/>
        <v>1559076.4200000002</v>
      </c>
      <c r="L118" s="81">
        <v>1242425.5299999998</v>
      </c>
      <c r="M118" s="19">
        <f t="shared" si="22"/>
        <v>316650.89000000036</v>
      </c>
      <c r="N118" s="21">
        <f t="shared" si="23"/>
        <v>0.25486508636054861</v>
      </c>
      <c r="O118" s="1"/>
      <c r="P118" s="1"/>
      <c r="Q118" s="55"/>
      <c r="R118" s="55"/>
      <c r="S118" s="55"/>
      <c r="T118" s="19"/>
      <c r="U118" s="19"/>
      <c r="V118" s="19"/>
      <c r="W118" s="19"/>
      <c r="X118" s="21"/>
      <c r="Y118" s="1"/>
      <c r="Z118" s="19"/>
      <c r="AA118" s="19"/>
      <c r="AB118" s="19"/>
      <c r="AC118" s="21"/>
      <c r="AD118" s="1"/>
      <c r="AE118" s="1"/>
      <c r="AF118" s="56"/>
      <c r="AG118" s="56"/>
      <c r="AH118" s="55"/>
      <c r="AI118" s="19"/>
      <c r="AJ118" s="19"/>
      <c r="AK118" s="19"/>
      <c r="AL118" s="19"/>
      <c r="AM118" s="21"/>
      <c r="AN118" s="1"/>
      <c r="AO118" s="19"/>
      <c r="AP118" s="19"/>
      <c r="AQ118" s="19"/>
      <c r="AR118" s="2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>
      <c r="A119" s="6" t="s">
        <v>103</v>
      </c>
      <c r="B119" s="82" t="s">
        <v>128</v>
      </c>
      <c r="C119" s="79" t="s">
        <v>123</v>
      </c>
      <c r="D119" s="79" t="s">
        <v>123</v>
      </c>
      <c r="E119" s="19" t="s">
        <v>123</v>
      </c>
      <c r="F119" s="19" t="s">
        <v>123</v>
      </c>
      <c r="G119" s="81" t="s">
        <v>123</v>
      </c>
      <c r="H119" s="19"/>
      <c r="I119" s="21"/>
      <c r="J119" s="1"/>
      <c r="K119" s="19" t="s">
        <v>123</v>
      </c>
      <c r="L119" s="81" t="s">
        <v>123</v>
      </c>
      <c r="M119" s="19" t="s">
        <v>128</v>
      </c>
      <c r="N119" s="21"/>
      <c r="O119" s="1"/>
      <c r="P119" s="1"/>
      <c r="Q119" s="23"/>
      <c r="R119" s="23"/>
      <c r="S119" s="31"/>
      <c r="T119" s="19"/>
      <c r="U119" s="19"/>
      <c r="V119" s="19"/>
      <c r="W119" s="19"/>
      <c r="X119" s="21"/>
      <c r="Y119" s="1"/>
      <c r="Z119" s="19"/>
      <c r="AA119" s="19"/>
      <c r="AB119" s="19"/>
      <c r="AC119" s="21"/>
      <c r="AD119" s="1"/>
      <c r="AE119" s="1"/>
      <c r="AF119" s="22"/>
      <c r="AG119" s="23"/>
      <c r="AH119" s="23"/>
      <c r="AI119" s="19"/>
      <c r="AJ119" s="19"/>
      <c r="AK119" s="19"/>
      <c r="AL119" s="19"/>
      <c r="AM119" s="21"/>
      <c r="AN119" s="1"/>
      <c r="AO119" s="19"/>
      <c r="AP119" s="19"/>
      <c r="AQ119" s="19"/>
      <c r="AR119" s="2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 t="s">
        <v>104</v>
      </c>
      <c r="B120" s="82">
        <v>217704.27000000002</v>
      </c>
      <c r="C120" s="79">
        <v>56901.559999999939</v>
      </c>
      <c r="D120" s="79">
        <v>131988.54</v>
      </c>
      <c r="E120" s="19">
        <f>Feb!D120</f>
        <v>201211.41</v>
      </c>
      <c r="F120" s="19">
        <f t="shared" ref="F120:F145" si="24">B120+C120-D120+E120</f>
        <v>343828.69999999995</v>
      </c>
      <c r="G120" s="81">
        <v>402406.14</v>
      </c>
      <c r="H120" s="19">
        <f t="shared" ref="H120:H145" si="25">F120-G120</f>
        <v>-58577.440000000061</v>
      </c>
      <c r="I120" s="21">
        <f t="shared" ref="I120:I145" si="26">IF(ISERR(+F120/G120-1)," ",+F120/G120-1)</f>
        <v>-0.14556795778513731</v>
      </c>
      <c r="J120" s="1"/>
      <c r="K120" s="19">
        <f t="shared" ref="K120:K145" si="27">B120+C120</f>
        <v>274605.82999999996</v>
      </c>
      <c r="L120" s="81">
        <v>389989.26</v>
      </c>
      <c r="M120" s="19">
        <f t="shared" ref="M120:M145" si="28">K120-L120</f>
        <v>-115383.43000000005</v>
      </c>
      <c r="N120" s="21">
        <f t="shared" ref="N120:N145" si="29">IF(ISERR(+K120/L120-1)," ",+K120/L120-1)</f>
        <v>-0.29586309633244789</v>
      </c>
      <c r="O120" s="1"/>
      <c r="P120" s="1"/>
      <c r="Q120" s="55"/>
      <c r="R120" s="55"/>
      <c r="S120" s="55"/>
      <c r="T120" s="19"/>
      <c r="U120" s="19"/>
      <c r="V120" s="19"/>
      <c r="W120" s="19"/>
      <c r="X120" s="21"/>
      <c r="Y120" s="1"/>
      <c r="Z120" s="19"/>
      <c r="AA120" s="19"/>
      <c r="AB120" s="19"/>
      <c r="AC120" s="21"/>
      <c r="AD120" s="1"/>
      <c r="AE120" s="1"/>
      <c r="AF120" s="56"/>
      <c r="AG120" s="55"/>
      <c r="AH120" s="55"/>
      <c r="AI120" s="19"/>
      <c r="AJ120" s="19"/>
      <c r="AK120" s="19"/>
      <c r="AL120" s="19"/>
      <c r="AM120" s="21"/>
      <c r="AN120" s="1"/>
      <c r="AO120" s="19"/>
      <c r="AP120" s="19"/>
      <c r="AQ120" s="19"/>
      <c r="AR120" s="2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 t="s">
        <v>105</v>
      </c>
      <c r="B121" s="82">
        <v>28454.639999999999</v>
      </c>
      <c r="C121" s="79">
        <v>7991.8700000000026</v>
      </c>
      <c r="D121" s="79">
        <v>24173.61</v>
      </c>
      <c r="E121" s="19">
        <f>Feb!D121</f>
        <v>35134.629999999997</v>
      </c>
      <c r="F121" s="19">
        <f t="shared" si="24"/>
        <v>47407.53</v>
      </c>
      <c r="G121" s="81">
        <v>58498.179999999993</v>
      </c>
      <c r="H121" s="19">
        <f t="shared" si="25"/>
        <v>-11090.649999999994</v>
      </c>
      <c r="I121" s="21">
        <f t="shared" si="26"/>
        <v>-0.18958965902870817</v>
      </c>
      <c r="J121" s="1"/>
      <c r="K121" s="19">
        <f t="shared" si="27"/>
        <v>36446.51</v>
      </c>
      <c r="L121" s="81">
        <v>51228.959999999999</v>
      </c>
      <c r="M121" s="19">
        <f t="shared" si="28"/>
        <v>-14782.449999999997</v>
      </c>
      <c r="N121" s="21">
        <f t="shared" si="29"/>
        <v>-0.28855651178552122</v>
      </c>
      <c r="O121" s="1"/>
      <c r="P121" s="1"/>
      <c r="Q121" s="55"/>
      <c r="R121" s="55"/>
      <c r="S121" s="55"/>
      <c r="T121" s="19"/>
      <c r="U121" s="19"/>
      <c r="V121" s="19"/>
      <c r="W121" s="19"/>
      <c r="X121" s="21"/>
      <c r="Y121" s="1"/>
      <c r="Z121" s="19"/>
      <c r="AA121" s="19"/>
      <c r="AB121" s="19"/>
      <c r="AC121" s="21"/>
      <c r="AD121" s="1"/>
      <c r="AE121" s="1"/>
      <c r="AF121" s="56"/>
      <c r="AG121" s="55"/>
      <c r="AH121" s="55"/>
      <c r="AI121" s="19"/>
      <c r="AJ121" s="19"/>
      <c r="AK121" s="19"/>
      <c r="AL121" s="19"/>
      <c r="AM121" s="21"/>
      <c r="AN121" s="1"/>
      <c r="AO121" s="19"/>
      <c r="AP121" s="19"/>
      <c r="AQ121" s="19"/>
      <c r="AR121" s="2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 t="s">
        <v>106</v>
      </c>
      <c r="B122" s="82">
        <v>36059.69</v>
      </c>
      <c r="C122" s="79">
        <v>8602.1699999999983</v>
      </c>
      <c r="D122" s="79">
        <v>17428.259999999998</v>
      </c>
      <c r="E122" s="19">
        <f>Feb!D122</f>
        <v>25285.56</v>
      </c>
      <c r="F122" s="19">
        <f t="shared" si="24"/>
        <v>52519.16</v>
      </c>
      <c r="G122" s="81">
        <v>59727.170000000006</v>
      </c>
      <c r="H122" s="19">
        <f t="shared" si="25"/>
        <v>-7208.010000000002</v>
      </c>
      <c r="I122" s="21">
        <f t="shared" si="26"/>
        <v>-0.12068226236066437</v>
      </c>
      <c r="J122" s="1"/>
      <c r="K122" s="19">
        <f t="shared" si="27"/>
        <v>44661.86</v>
      </c>
      <c r="L122" s="81">
        <v>58947.44000000001</v>
      </c>
      <c r="M122" s="19">
        <f t="shared" si="28"/>
        <v>-14285.580000000009</v>
      </c>
      <c r="N122" s="21">
        <f t="shared" si="29"/>
        <v>-0.24234436643898372</v>
      </c>
      <c r="O122" s="1"/>
      <c r="P122" s="1"/>
      <c r="Q122" s="55"/>
      <c r="R122" s="55"/>
      <c r="S122" s="55"/>
      <c r="T122" s="19"/>
      <c r="U122" s="19"/>
      <c r="V122" s="19"/>
      <c r="W122" s="19"/>
      <c r="X122" s="21"/>
      <c r="Y122" s="1"/>
      <c r="Z122" s="19"/>
      <c r="AA122" s="19"/>
      <c r="AB122" s="19"/>
      <c r="AC122" s="21"/>
      <c r="AD122" s="1"/>
      <c r="AE122" s="1"/>
      <c r="AF122" s="56"/>
      <c r="AG122" s="55"/>
      <c r="AH122" s="55"/>
      <c r="AI122" s="19"/>
      <c r="AJ122" s="19"/>
      <c r="AK122" s="19"/>
      <c r="AL122" s="19"/>
      <c r="AM122" s="21"/>
      <c r="AN122" s="1"/>
      <c r="AO122" s="19"/>
      <c r="AP122" s="19"/>
      <c r="AQ122" s="19"/>
      <c r="AR122" s="2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 t="s">
        <v>107</v>
      </c>
      <c r="B123" s="82">
        <v>18280.629999999997</v>
      </c>
      <c r="C123" s="79">
        <v>17022.910000000011</v>
      </c>
      <c r="D123" s="79">
        <v>49532.82</v>
      </c>
      <c r="E123" s="19">
        <f>Feb!D123</f>
        <v>72242.14</v>
      </c>
      <c r="F123" s="19">
        <f t="shared" si="24"/>
        <v>58012.860000000008</v>
      </c>
      <c r="G123" s="81">
        <v>140523.76</v>
      </c>
      <c r="H123" s="19">
        <f t="shared" si="25"/>
        <v>-82510.899999999994</v>
      </c>
      <c r="I123" s="21">
        <f t="shared" si="26"/>
        <v>-0.58716689618894335</v>
      </c>
      <c r="J123" s="1"/>
      <c r="K123" s="19">
        <f t="shared" si="27"/>
        <v>35303.540000000008</v>
      </c>
      <c r="L123" s="81">
        <v>131122.26</v>
      </c>
      <c r="M123" s="19">
        <f t="shared" si="28"/>
        <v>-95818.72</v>
      </c>
      <c r="N123" s="21">
        <f t="shared" si="29"/>
        <v>-0.73075860650968028</v>
      </c>
      <c r="O123" s="1"/>
      <c r="P123" s="1"/>
      <c r="Q123" s="55"/>
      <c r="R123" s="55"/>
      <c r="S123" s="55"/>
      <c r="T123" s="19"/>
      <c r="U123" s="19"/>
      <c r="V123" s="19"/>
      <c r="W123" s="19"/>
      <c r="X123" s="21"/>
      <c r="Y123" s="1"/>
      <c r="Z123" s="19"/>
      <c r="AA123" s="19"/>
      <c r="AB123" s="19"/>
      <c r="AC123" s="21"/>
      <c r="AD123" s="1"/>
      <c r="AE123" s="1"/>
      <c r="AF123" s="56"/>
      <c r="AG123" s="55"/>
      <c r="AH123" s="55"/>
      <c r="AI123" s="19"/>
      <c r="AJ123" s="19"/>
      <c r="AK123" s="19"/>
      <c r="AL123" s="19"/>
      <c r="AM123" s="21"/>
      <c r="AN123" s="1"/>
      <c r="AO123" s="19"/>
      <c r="AP123" s="19"/>
      <c r="AQ123" s="19"/>
      <c r="AR123" s="2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 t="s">
        <v>108</v>
      </c>
      <c r="B124" s="82">
        <v>17109.490000000002</v>
      </c>
      <c r="C124" s="79">
        <v>8250.9600000000028</v>
      </c>
      <c r="D124" s="79">
        <v>16647.04</v>
      </c>
      <c r="E124" s="19">
        <f>Feb!D124</f>
        <v>28634.37</v>
      </c>
      <c r="F124" s="19">
        <f t="shared" si="24"/>
        <v>37347.78</v>
      </c>
      <c r="G124" s="81">
        <v>48235.24</v>
      </c>
      <c r="H124" s="19">
        <f t="shared" si="25"/>
        <v>-10887.46</v>
      </c>
      <c r="I124" s="21">
        <f t="shared" si="26"/>
        <v>-0.22571588738855652</v>
      </c>
      <c r="J124" s="1"/>
      <c r="K124" s="19">
        <f t="shared" si="27"/>
        <v>25360.450000000004</v>
      </c>
      <c r="L124" s="81">
        <v>41279.43</v>
      </c>
      <c r="M124" s="19">
        <f t="shared" si="28"/>
        <v>-15918.979999999996</v>
      </c>
      <c r="N124" s="21">
        <f t="shared" si="29"/>
        <v>-0.38563953039080234</v>
      </c>
      <c r="O124" s="1"/>
      <c r="P124" s="1"/>
      <c r="Q124" s="55"/>
      <c r="R124" s="55"/>
      <c r="S124" s="55"/>
      <c r="T124" s="19"/>
      <c r="U124" s="19"/>
      <c r="V124" s="19"/>
      <c r="W124" s="19"/>
      <c r="X124" s="21"/>
      <c r="Y124" s="1"/>
      <c r="Z124" s="19"/>
      <c r="AA124" s="19"/>
      <c r="AB124" s="19"/>
      <c r="AC124" s="21"/>
      <c r="AD124" s="1"/>
      <c r="AE124" s="1"/>
      <c r="AF124" s="56"/>
      <c r="AG124" s="55"/>
      <c r="AH124" s="55"/>
      <c r="AI124" s="19"/>
      <c r="AJ124" s="19"/>
      <c r="AK124" s="19"/>
      <c r="AL124" s="19"/>
      <c r="AM124" s="21"/>
      <c r="AN124" s="1"/>
      <c r="AO124" s="19"/>
      <c r="AP124" s="19"/>
      <c r="AQ124" s="19"/>
      <c r="AR124" s="2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 t="s">
        <v>109</v>
      </c>
      <c r="B125" s="82">
        <v>23928.260000000002</v>
      </c>
      <c r="C125" s="79">
        <v>6465.2800000000025</v>
      </c>
      <c r="D125" s="79">
        <v>12595.07</v>
      </c>
      <c r="E125" s="19">
        <f>Feb!D125</f>
        <v>21677.439999999999</v>
      </c>
      <c r="F125" s="19">
        <f t="shared" si="24"/>
        <v>39475.910000000003</v>
      </c>
      <c r="G125" s="81">
        <v>36361.67</v>
      </c>
      <c r="H125" s="19">
        <f t="shared" si="25"/>
        <v>3114.2400000000052</v>
      </c>
      <c r="I125" s="21">
        <f t="shared" si="26"/>
        <v>8.5646231319958854E-2</v>
      </c>
      <c r="J125" s="1"/>
      <c r="K125" s="19">
        <f t="shared" si="27"/>
        <v>30393.540000000005</v>
      </c>
      <c r="L125" s="81">
        <v>31906.76</v>
      </c>
      <c r="M125" s="19">
        <f t="shared" si="28"/>
        <v>-1513.2199999999939</v>
      </c>
      <c r="N125" s="21">
        <f t="shared" si="29"/>
        <v>-4.7426313420729449E-2</v>
      </c>
      <c r="O125" s="1"/>
      <c r="P125" s="1"/>
      <c r="Q125" s="55"/>
      <c r="R125" s="55"/>
      <c r="S125" s="55"/>
      <c r="T125" s="19"/>
      <c r="U125" s="19"/>
      <c r="V125" s="19"/>
      <c r="W125" s="19"/>
      <c r="X125" s="21"/>
      <c r="Y125" s="1"/>
      <c r="Z125" s="19"/>
      <c r="AA125" s="19"/>
      <c r="AB125" s="19"/>
      <c r="AC125" s="21"/>
      <c r="AD125" s="1"/>
      <c r="AE125" s="1"/>
      <c r="AF125" s="56"/>
      <c r="AG125" s="55"/>
      <c r="AH125" s="55"/>
      <c r="AI125" s="19"/>
      <c r="AJ125" s="19"/>
      <c r="AK125" s="19"/>
      <c r="AL125" s="19"/>
      <c r="AM125" s="21"/>
      <c r="AN125" s="1"/>
      <c r="AO125" s="19"/>
      <c r="AP125" s="19"/>
      <c r="AQ125" s="19"/>
      <c r="AR125" s="2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 t="s">
        <v>110</v>
      </c>
      <c r="B126" s="82">
        <v>18393.32</v>
      </c>
      <c r="C126" s="79">
        <v>1879.0200000000004</v>
      </c>
      <c r="D126" s="79">
        <v>10664.28</v>
      </c>
      <c r="E126" s="19">
        <f>Feb!D126</f>
        <v>14662.05</v>
      </c>
      <c r="F126" s="19">
        <f t="shared" si="24"/>
        <v>24270.11</v>
      </c>
      <c r="G126" s="81">
        <v>35534.910000000003</v>
      </c>
      <c r="H126" s="19">
        <f t="shared" si="25"/>
        <v>-11264.800000000003</v>
      </c>
      <c r="I126" s="21">
        <f t="shared" si="26"/>
        <v>-0.31700657184723424</v>
      </c>
      <c r="J126" s="1"/>
      <c r="K126" s="19">
        <f t="shared" si="27"/>
        <v>20272.34</v>
      </c>
      <c r="L126" s="81">
        <v>34582.21</v>
      </c>
      <c r="M126" s="19">
        <f t="shared" si="28"/>
        <v>-14309.869999999999</v>
      </c>
      <c r="N126" s="21">
        <f t="shared" si="29"/>
        <v>-0.41379281428225667</v>
      </c>
      <c r="O126" s="1"/>
      <c r="P126" s="1"/>
      <c r="Q126" s="55"/>
      <c r="R126" s="55"/>
      <c r="S126" s="55"/>
      <c r="T126" s="19"/>
      <c r="U126" s="19"/>
      <c r="V126" s="19"/>
      <c r="W126" s="19"/>
      <c r="X126" s="21"/>
      <c r="Y126" s="1"/>
      <c r="Z126" s="19"/>
      <c r="AA126" s="19"/>
      <c r="AB126" s="19"/>
      <c r="AC126" s="21"/>
      <c r="AD126" s="1"/>
      <c r="AE126" s="1"/>
      <c r="AF126" s="56"/>
      <c r="AG126" s="55"/>
      <c r="AH126" s="55"/>
      <c r="AI126" s="19"/>
      <c r="AJ126" s="19"/>
      <c r="AK126" s="19"/>
      <c r="AL126" s="19"/>
      <c r="AM126" s="21"/>
      <c r="AN126" s="1"/>
      <c r="AO126" s="19"/>
      <c r="AP126" s="19"/>
      <c r="AQ126" s="19"/>
      <c r="AR126" s="2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 t="s">
        <v>111</v>
      </c>
      <c r="B127" s="82">
        <v>31413.840000000004</v>
      </c>
      <c r="C127" s="79">
        <v>10378.669999999998</v>
      </c>
      <c r="D127" s="79">
        <v>18273.72</v>
      </c>
      <c r="E127" s="19">
        <f>Feb!D127</f>
        <v>29847.77</v>
      </c>
      <c r="F127" s="19">
        <f t="shared" si="24"/>
        <v>53366.559999999998</v>
      </c>
      <c r="G127" s="81">
        <v>40332.14</v>
      </c>
      <c r="H127" s="19">
        <f t="shared" si="25"/>
        <v>13034.419999999998</v>
      </c>
      <c r="I127" s="21">
        <f t="shared" si="26"/>
        <v>0.32317699978230752</v>
      </c>
      <c r="J127" s="1"/>
      <c r="K127" s="19">
        <f t="shared" si="27"/>
        <v>41792.51</v>
      </c>
      <c r="L127" s="81">
        <v>31424.270000000004</v>
      </c>
      <c r="M127" s="19">
        <f t="shared" si="28"/>
        <v>10368.239999999998</v>
      </c>
      <c r="N127" s="21">
        <f t="shared" si="29"/>
        <v>0.32994370274949891</v>
      </c>
      <c r="O127" s="1"/>
      <c r="P127" s="1"/>
      <c r="Q127" s="55"/>
      <c r="R127" s="55"/>
      <c r="S127" s="55"/>
      <c r="T127" s="19"/>
      <c r="U127" s="19"/>
      <c r="V127" s="19"/>
      <c r="W127" s="19"/>
      <c r="X127" s="21"/>
      <c r="Y127" s="1"/>
      <c r="Z127" s="19"/>
      <c r="AA127" s="19"/>
      <c r="AB127" s="19"/>
      <c r="AC127" s="21"/>
      <c r="AD127" s="1"/>
      <c r="AE127" s="1"/>
      <c r="AF127" s="56"/>
      <c r="AG127" s="55"/>
      <c r="AH127" s="55"/>
      <c r="AI127" s="19"/>
      <c r="AJ127" s="19"/>
      <c r="AK127" s="19"/>
      <c r="AL127" s="19"/>
      <c r="AM127" s="21"/>
      <c r="AN127" s="1"/>
      <c r="AO127" s="19"/>
      <c r="AP127" s="19"/>
      <c r="AQ127" s="19"/>
      <c r="AR127" s="2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 t="s">
        <v>112</v>
      </c>
      <c r="B128" s="82">
        <v>21501.67</v>
      </c>
      <c r="C128" s="79">
        <v>5408.9500000000007</v>
      </c>
      <c r="D128" s="79">
        <v>17910.419999999998</v>
      </c>
      <c r="E128" s="19">
        <f>Feb!D128</f>
        <v>27153.61</v>
      </c>
      <c r="F128" s="19">
        <f t="shared" si="24"/>
        <v>36153.81</v>
      </c>
      <c r="G128" s="81">
        <v>43821.39</v>
      </c>
      <c r="H128" s="19">
        <f t="shared" si="25"/>
        <v>-7667.5800000000017</v>
      </c>
      <c r="I128" s="21">
        <f t="shared" si="26"/>
        <v>-0.17497345474436121</v>
      </c>
      <c r="J128" s="1"/>
      <c r="K128" s="19">
        <f t="shared" si="27"/>
        <v>26910.62</v>
      </c>
      <c r="L128" s="81">
        <v>38421.25</v>
      </c>
      <c r="M128" s="19">
        <f t="shared" si="28"/>
        <v>-11510.630000000001</v>
      </c>
      <c r="N128" s="21">
        <f t="shared" si="29"/>
        <v>-0.29959020073527021</v>
      </c>
      <c r="O128" s="1"/>
      <c r="P128" s="1"/>
      <c r="Q128" s="55"/>
      <c r="R128" s="55"/>
      <c r="S128" s="55"/>
      <c r="T128" s="19"/>
      <c r="U128" s="19"/>
      <c r="V128" s="19"/>
      <c r="W128" s="19"/>
      <c r="X128" s="21"/>
      <c r="Y128" s="1"/>
      <c r="Z128" s="19"/>
      <c r="AA128" s="19"/>
      <c r="AB128" s="19"/>
      <c r="AC128" s="21"/>
      <c r="AD128" s="1"/>
      <c r="AE128" s="1"/>
      <c r="AF128" s="56"/>
      <c r="AG128" s="55"/>
      <c r="AH128" s="55"/>
      <c r="AI128" s="19"/>
      <c r="AJ128" s="19"/>
      <c r="AK128" s="19"/>
      <c r="AL128" s="19"/>
      <c r="AM128" s="21"/>
      <c r="AN128" s="1"/>
      <c r="AO128" s="19"/>
      <c r="AP128" s="19"/>
      <c r="AQ128" s="19"/>
      <c r="AR128" s="2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 t="s">
        <v>113</v>
      </c>
      <c r="B129" s="82">
        <v>94188.94</v>
      </c>
      <c r="C129" s="79">
        <v>20098.869999999995</v>
      </c>
      <c r="D129" s="79">
        <v>56079.99</v>
      </c>
      <c r="E129" s="19">
        <f>Feb!D129</f>
        <v>73658.55</v>
      </c>
      <c r="F129" s="19">
        <f t="shared" si="24"/>
        <v>131866.37</v>
      </c>
      <c r="G129" s="81">
        <v>131389.71000000002</v>
      </c>
      <c r="H129" s="19">
        <f t="shared" si="25"/>
        <v>476.65999999997439</v>
      </c>
      <c r="I129" s="21">
        <f t="shared" si="26"/>
        <v>3.627833564743943E-3</v>
      </c>
      <c r="J129" s="1"/>
      <c r="K129" s="19">
        <f t="shared" si="27"/>
        <v>114287.81</v>
      </c>
      <c r="L129" s="81">
        <v>129523.23000000001</v>
      </c>
      <c r="M129" s="19">
        <f t="shared" si="28"/>
        <v>-15235.420000000013</v>
      </c>
      <c r="N129" s="21">
        <f t="shared" si="29"/>
        <v>-0.11762693070578933</v>
      </c>
      <c r="O129" s="1"/>
      <c r="P129" s="1"/>
      <c r="Q129" s="55"/>
      <c r="R129" s="55"/>
      <c r="S129" s="55"/>
      <c r="T129" s="19"/>
      <c r="U129" s="19"/>
      <c r="V129" s="19"/>
      <c r="W129" s="19"/>
      <c r="X129" s="21"/>
      <c r="Y129" s="1"/>
      <c r="Z129" s="19"/>
      <c r="AA129" s="19"/>
      <c r="AB129" s="19"/>
      <c r="AC129" s="21"/>
      <c r="AD129" s="1"/>
      <c r="AE129" s="1"/>
      <c r="AF129" s="56"/>
      <c r="AG129" s="55"/>
      <c r="AH129" s="55"/>
      <c r="AI129" s="19"/>
      <c r="AJ129" s="19"/>
      <c r="AK129" s="19"/>
      <c r="AL129" s="19"/>
      <c r="AM129" s="21"/>
      <c r="AN129" s="1"/>
      <c r="AO129" s="19"/>
      <c r="AP129" s="19"/>
      <c r="AQ129" s="19"/>
      <c r="AR129" s="2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 t="s">
        <v>114</v>
      </c>
      <c r="B130" s="82">
        <v>168999.15</v>
      </c>
      <c r="C130" s="79">
        <v>25462.26999999999</v>
      </c>
      <c r="D130" s="79">
        <v>59342.239999999998</v>
      </c>
      <c r="E130" s="19">
        <f>Feb!D130</f>
        <v>95500.12</v>
      </c>
      <c r="F130" s="19">
        <f t="shared" si="24"/>
        <v>230619.3</v>
      </c>
      <c r="G130" s="81">
        <v>146777.11000000002</v>
      </c>
      <c r="H130" s="19">
        <f t="shared" si="25"/>
        <v>83842.189999999973</v>
      </c>
      <c r="I130" s="21">
        <f t="shared" si="26"/>
        <v>0.57122115294407938</v>
      </c>
      <c r="J130" s="1"/>
      <c r="K130" s="19">
        <f t="shared" si="27"/>
        <v>194461.41999999998</v>
      </c>
      <c r="L130" s="81">
        <v>126178.22000000002</v>
      </c>
      <c r="M130" s="19">
        <f t="shared" si="28"/>
        <v>68283.199999999968</v>
      </c>
      <c r="N130" s="21">
        <f t="shared" si="29"/>
        <v>0.54116471131071564</v>
      </c>
      <c r="O130" s="1"/>
      <c r="P130" s="1"/>
      <c r="Q130" s="55"/>
      <c r="R130" s="55"/>
      <c r="S130" s="55"/>
      <c r="T130" s="19"/>
      <c r="U130" s="19"/>
      <c r="V130" s="19"/>
      <c r="W130" s="19"/>
      <c r="X130" s="21"/>
      <c r="Y130" s="1"/>
      <c r="Z130" s="19"/>
      <c r="AA130" s="19"/>
      <c r="AB130" s="19"/>
      <c r="AC130" s="21"/>
      <c r="AD130" s="1"/>
      <c r="AE130" s="1"/>
      <c r="AF130" s="56"/>
      <c r="AG130" s="55"/>
      <c r="AH130" s="55"/>
      <c r="AI130" s="19"/>
      <c r="AJ130" s="19"/>
      <c r="AK130" s="19"/>
      <c r="AL130" s="19"/>
      <c r="AM130" s="21"/>
      <c r="AN130" s="1"/>
      <c r="AO130" s="19"/>
      <c r="AP130" s="19"/>
      <c r="AQ130" s="19"/>
      <c r="AR130" s="2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 t="s">
        <v>152</v>
      </c>
      <c r="B131" s="82">
        <v>216310.49</v>
      </c>
      <c r="C131" s="79">
        <v>22227.469999999972</v>
      </c>
      <c r="D131" s="79">
        <v>88844.96</v>
      </c>
      <c r="E131" s="19">
        <f>Feb!D131</f>
        <v>125076.11</v>
      </c>
      <c r="F131" s="19">
        <f t="shared" si="24"/>
        <v>274769.10999999993</v>
      </c>
      <c r="G131" s="81">
        <v>209612.38</v>
      </c>
      <c r="H131" s="19">
        <f t="shared" si="25"/>
        <v>65156.729999999923</v>
      </c>
      <c r="I131" s="21">
        <f t="shared" si="26"/>
        <v>0.31084390149093255</v>
      </c>
      <c r="J131" s="1"/>
      <c r="K131" s="19">
        <f t="shared" si="27"/>
        <v>238537.95999999996</v>
      </c>
      <c r="L131" s="81">
        <v>201205.95</v>
      </c>
      <c r="M131" s="19">
        <f t="shared" si="28"/>
        <v>37332.009999999951</v>
      </c>
      <c r="N131" s="21">
        <f t="shared" si="29"/>
        <v>0.18554128245213408</v>
      </c>
      <c r="O131" s="1"/>
      <c r="P131" s="1"/>
      <c r="Q131" s="55"/>
      <c r="R131" s="55"/>
      <c r="S131" s="55"/>
      <c r="T131" s="19"/>
      <c r="U131" s="19"/>
      <c r="V131" s="19"/>
      <c r="W131" s="19"/>
      <c r="X131" s="21"/>
      <c r="Y131" s="1"/>
      <c r="Z131" s="19"/>
      <c r="AA131" s="19"/>
      <c r="AB131" s="19"/>
      <c r="AC131" s="21"/>
      <c r="AD131" s="1"/>
      <c r="AE131" s="1"/>
      <c r="AF131" s="56"/>
      <c r="AG131" s="55"/>
      <c r="AH131" s="55"/>
      <c r="AI131" s="19"/>
      <c r="AJ131" s="19"/>
      <c r="AK131" s="19"/>
      <c r="AL131" s="19"/>
      <c r="AM131" s="21"/>
      <c r="AN131" s="1"/>
      <c r="AO131" s="19"/>
      <c r="AP131" s="19"/>
      <c r="AQ131" s="19"/>
      <c r="AR131" s="2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 t="s">
        <v>115</v>
      </c>
      <c r="B132" s="82">
        <v>385085.54000000004</v>
      </c>
      <c r="C132" s="79">
        <v>25003.589999999967</v>
      </c>
      <c r="D132" s="79">
        <v>86075.4</v>
      </c>
      <c r="E132" s="19">
        <f>Feb!D132</f>
        <v>131471.31</v>
      </c>
      <c r="F132" s="19">
        <f t="shared" si="24"/>
        <v>455485.04</v>
      </c>
      <c r="G132" s="81">
        <v>240966.45999999996</v>
      </c>
      <c r="H132" s="19">
        <f t="shared" si="25"/>
        <v>214518.58000000002</v>
      </c>
      <c r="I132" s="21">
        <f t="shared" si="26"/>
        <v>0.89024248436898668</v>
      </c>
      <c r="J132" s="1"/>
      <c r="K132" s="19">
        <f t="shared" si="27"/>
        <v>410089.13</v>
      </c>
      <c r="L132" s="81">
        <v>221716.77</v>
      </c>
      <c r="M132" s="19">
        <f t="shared" si="28"/>
        <v>188372.36000000002</v>
      </c>
      <c r="N132" s="21">
        <f t="shared" si="29"/>
        <v>0.84960808332179849</v>
      </c>
      <c r="O132" s="1"/>
      <c r="P132" s="1"/>
      <c r="Q132" s="55"/>
      <c r="R132" s="55"/>
      <c r="S132" s="55"/>
      <c r="T132" s="19"/>
      <c r="U132" s="19"/>
      <c r="V132" s="19"/>
      <c r="W132" s="19"/>
      <c r="X132" s="21"/>
      <c r="Y132" s="1"/>
      <c r="Z132" s="19"/>
      <c r="AA132" s="19"/>
      <c r="AB132" s="19"/>
      <c r="AC132" s="21"/>
      <c r="AD132" s="1"/>
      <c r="AE132" s="1"/>
      <c r="AF132" s="56"/>
      <c r="AG132" s="55"/>
      <c r="AH132" s="55"/>
      <c r="AI132" s="19"/>
      <c r="AJ132" s="19"/>
      <c r="AK132" s="19"/>
      <c r="AL132" s="19"/>
      <c r="AM132" s="21"/>
      <c r="AN132" s="1"/>
      <c r="AO132" s="19"/>
      <c r="AP132" s="19"/>
      <c r="AQ132" s="19"/>
      <c r="AR132" s="2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 t="s">
        <v>150</v>
      </c>
      <c r="B133" s="82">
        <v>250450.76</v>
      </c>
      <c r="C133" s="79">
        <v>30063.119999999995</v>
      </c>
      <c r="D133" s="79">
        <v>86065.48</v>
      </c>
      <c r="E133" s="19">
        <f>Feb!D133</f>
        <v>112730.38</v>
      </c>
      <c r="F133" s="19">
        <f t="shared" si="24"/>
        <v>307178.78000000003</v>
      </c>
      <c r="G133" s="81">
        <v>280094.26</v>
      </c>
      <c r="H133" s="19">
        <f t="shared" si="25"/>
        <v>27084.520000000019</v>
      </c>
      <c r="I133" s="21">
        <f t="shared" si="26"/>
        <v>9.6697875922198584E-2</v>
      </c>
      <c r="J133" s="1"/>
      <c r="K133" s="19">
        <f t="shared" si="27"/>
        <v>280513.88</v>
      </c>
      <c r="L133" s="81">
        <v>270215.27</v>
      </c>
      <c r="M133" s="19">
        <f t="shared" si="28"/>
        <v>10298.609999999986</v>
      </c>
      <c r="N133" s="21">
        <f t="shared" si="29"/>
        <v>3.8112612954848801E-2</v>
      </c>
      <c r="O133" s="1"/>
      <c r="P133" s="1"/>
      <c r="Q133" s="55"/>
      <c r="R133" s="55"/>
      <c r="S133" s="55"/>
      <c r="T133" s="19"/>
      <c r="U133" s="19"/>
      <c r="V133" s="19"/>
      <c r="W133" s="19"/>
      <c r="X133" s="21"/>
      <c r="Y133" s="1"/>
      <c r="Z133" s="19"/>
      <c r="AA133" s="19"/>
      <c r="AB133" s="19"/>
      <c r="AC133" s="21"/>
      <c r="AD133" s="1"/>
      <c r="AE133" s="1"/>
      <c r="AF133" s="56"/>
      <c r="AG133" s="55"/>
      <c r="AH133" s="55"/>
      <c r="AI133" s="19"/>
      <c r="AJ133" s="19"/>
      <c r="AK133" s="19"/>
      <c r="AL133" s="19"/>
      <c r="AM133" s="21"/>
      <c r="AN133" s="1"/>
      <c r="AO133" s="19"/>
      <c r="AP133" s="19"/>
      <c r="AQ133" s="19"/>
      <c r="AR133" s="2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 t="s">
        <v>116</v>
      </c>
      <c r="B134" s="82">
        <v>97228.66</v>
      </c>
      <c r="C134" s="79">
        <v>19731.109999999986</v>
      </c>
      <c r="D134" s="79">
        <v>65368.09</v>
      </c>
      <c r="E134" s="19">
        <f>Feb!D134</f>
        <v>90934.53</v>
      </c>
      <c r="F134" s="19">
        <f t="shared" si="24"/>
        <v>142526.21</v>
      </c>
      <c r="G134" s="81">
        <v>140150.84</v>
      </c>
      <c r="H134" s="19">
        <f t="shared" si="25"/>
        <v>2375.3699999999953</v>
      </c>
      <c r="I134" s="21">
        <f t="shared" si="26"/>
        <v>1.6948667592716404E-2</v>
      </c>
      <c r="J134" s="1"/>
      <c r="K134" s="19">
        <f t="shared" si="27"/>
        <v>116959.76999999999</v>
      </c>
      <c r="L134" s="81">
        <v>124842.20999999999</v>
      </c>
      <c r="M134" s="19">
        <f t="shared" si="28"/>
        <v>-7882.4400000000023</v>
      </c>
      <c r="N134" s="21">
        <f t="shared" si="29"/>
        <v>-6.3139221902592135E-2</v>
      </c>
      <c r="O134" s="1"/>
      <c r="P134" s="1"/>
      <c r="Q134" s="55"/>
      <c r="R134" s="55"/>
      <c r="S134" s="55"/>
      <c r="T134" s="19"/>
      <c r="U134" s="19"/>
      <c r="V134" s="19"/>
      <c r="W134" s="19"/>
      <c r="X134" s="21"/>
      <c r="Y134" s="1"/>
      <c r="Z134" s="19"/>
      <c r="AA134" s="19"/>
      <c r="AB134" s="19"/>
      <c r="AC134" s="21"/>
      <c r="AD134" s="1"/>
      <c r="AE134" s="1"/>
      <c r="AF134" s="56"/>
      <c r="AG134" s="55"/>
      <c r="AH134" s="55"/>
      <c r="AI134" s="19"/>
      <c r="AJ134" s="19"/>
      <c r="AK134" s="19"/>
      <c r="AL134" s="19"/>
      <c r="AM134" s="21"/>
      <c r="AN134" s="1"/>
      <c r="AO134" s="19"/>
      <c r="AP134" s="19"/>
      <c r="AQ134" s="19"/>
      <c r="AR134" s="2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 t="s">
        <v>117</v>
      </c>
      <c r="B135" s="82">
        <v>-37557.18</v>
      </c>
      <c r="C135" s="79">
        <v>3636.1199999999953</v>
      </c>
      <c r="D135" s="79">
        <v>13189.54</v>
      </c>
      <c r="E135" s="19">
        <f>Feb!D135</f>
        <v>19993.52</v>
      </c>
      <c r="F135" s="19">
        <f t="shared" si="24"/>
        <v>-27117.080000000005</v>
      </c>
      <c r="G135" s="81">
        <v>28492.680000000004</v>
      </c>
      <c r="H135" s="19">
        <f t="shared" si="25"/>
        <v>-55609.760000000009</v>
      </c>
      <c r="I135" s="21">
        <f t="shared" si="26"/>
        <v>-1.9517209332361856</v>
      </c>
      <c r="J135" s="1"/>
      <c r="K135" s="19">
        <f t="shared" si="27"/>
        <v>-33921.060000000005</v>
      </c>
      <c r="L135" s="81">
        <v>24338.370000000003</v>
      </c>
      <c r="M135" s="19">
        <f t="shared" si="28"/>
        <v>-58259.430000000008</v>
      </c>
      <c r="N135" s="21">
        <f t="shared" si="29"/>
        <v>-2.3937276818455797</v>
      </c>
      <c r="O135" s="1"/>
      <c r="P135" s="1"/>
      <c r="Q135" s="55"/>
      <c r="R135" s="55"/>
      <c r="S135" s="55"/>
      <c r="T135" s="19"/>
      <c r="U135" s="19"/>
      <c r="V135" s="19"/>
      <c r="W135" s="19"/>
      <c r="X135" s="21"/>
      <c r="Y135" s="1"/>
      <c r="Z135" s="19"/>
      <c r="AA135" s="19"/>
      <c r="AB135" s="19"/>
      <c r="AC135" s="21"/>
      <c r="AD135" s="1"/>
      <c r="AE135" s="1"/>
      <c r="AF135" s="56"/>
      <c r="AG135" s="55"/>
      <c r="AH135" s="55"/>
      <c r="AI135" s="19"/>
      <c r="AJ135" s="19"/>
      <c r="AK135" s="19"/>
      <c r="AL135" s="19"/>
      <c r="AM135" s="21"/>
      <c r="AN135" s="1"/>
      <c r="AO135" s="19"/>
      <c r="AP135" s="19"/>
      <c r="AQ135" s="19"/>
      <c r="AR135" s="2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 t="s">
        <v>151</v>
      </c>
      <c r="B136" s="82">
        <v>62914.9</v>
      </c>
      <c r="C136" s="79">
        <v>7143.7199999999939</v>
      </c>
      <c r="D136" s="79">
        <v>26516.15</v>
      </c>
      <c r="E136" s="19">
        <f>Feb!D136</f>
        <v>42888.94</v>
      </c>
      <c r="F136" s="19">
        <f t="shared" si="24"/>
        <v>86431.41</v>
      </c>
      <c r="G136" s="81">
        <v>75400.470000000016</v>
      </c>
      <c r="H136" s="19">
        <f t="shared" si="25"/>
        <v>11030.939999999988</v>
      </c>
      <c r="I136" s="21">
        <f t="shared" si="26"/>
        <v>0.14629802705473827</v>
      </c>
      <c r="J136" s="1"/>
      <c r="K136" s="19">
        <f t="shared" si="27"/>
        <v>70058.62</v>
      </c>
      <c r="L136" s="81">
        <v>67188.080000000016</v>
      </c>
      <c r="M136" s="19">
        <f t="shared" si="28"/>
        <v>2870.539999999979</v>
      </c>
      <c r="N136" s="21">
        <f t="shared" si="29"/>
        <v>4.2723947462109058E-2</v>
      </c>
      <c r="O136" s="1"/>
      <c r="P136" s="1"/>
      <c r="Q136" s="55"/>
      <c r="R136" s="55"/>
      <c r="S136" s="55"/>
      <c r="T136" s="19"/>
      <c r="U136" s="19"/>
      <c r="V136" s="19"/>
      <c r="W136" s="19"/>
      <c r="X136" s="21"/>
      <c r="Y136" s="1"/>
      <c r="Z136" s="19"/>
      <c r="AA136" s="19"/>
      <c r="AB136" s="19"/>
      <c r="AC136" s="21"/>
      <c r="AD136" s="1"/>
      <c r="AE136" s="1"/>
      <c r="AF136" s="56"/>
      <c r="AG136" s="55"/>
      <c r="AH136" s="55"/>
      <c r="AI136" s="19"/>
      <c r="AJ136" s="19"/>
      <c r="AK136" s="19"/>
      <c r="AL136" s="19"/>
      <c r="AM136" s="21"/>
      <c r="AN136" s="1"/>
      <c r="AO136" s="19"/>
      <c r="AP136" s="19"/>
      <c r="AQ136" s="19"/>
      <c r="AR136" s="2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 t="s">
        <v>172</v>
      </c>
      <c r="B137" s="82">
        <v>197086.2</v>
      </c>
      <c r="C137" s="79">
        <v>12225.520000000019</v>
      </c>
      <c r="D137" s="79">
        <v>25732.01</v>
      </c>
      <c r="E137" s="19">
        <f>Feb!D137</f>
        <v>38753.660000000003</v>
      </c>
      <c r="F137" s="19">
        <f>B137+C137-D137+E137</f>
        <v>222333.37000000002</v>
      </c>
      <c r="G137" s="81">
        <v>0</v>
      </c>
      <c r="H137" s="19">
        <f>F137-G137</f>
        <v>222333.37000000002</v>
      </c>
      <c r="I137" s="21" t="str">
        <f>IF(ISERR(+F137/G137-1)," ",+F137/G137-1)</f>
        <v xml:space="preserve"> </v>
      </c>
      <c r="J137" s="1"/>
      <c r="K137" s="19">
        <f>B137+C137</f>
        <v>209311.72000000003</v>
      </c>
      <c r="L137" s="81">
        <v>0</v>
      </c>
      <c r="M137" s="19">
        <f>K137-L137</f>
        <v>209311.72000000003</v>
      </c>
      <c r="N137" s="21" t="str">
        <f>IF(ISERR(+K137/L137-1)," ",+K137/L137-1)</f>
        <v xml:space="preserve"> </v>
      </c>
      <c r="O137" s="1"/>
      <c r="P137" s="1"/>
      <c r="Q137" s="55"/>
      <c r="R137" s="55"/>
      <c r="S137" s="55"/>
      <c r="T137" s="19"/>
      <c r="U137" s="19"/>
      <c r="V137" s="19"/>
      <c r="W137" s="19"/>
      <c r="X137" s="21"/>
      <c r="Y137" s="1"/>
      <c r="Z137" s="19"/>
      <c r="AA137" s="19"/>
      <c r="AB137" s="19"/>
      <c r="AC137" s="21"/>
      <c r="AD137" s="1"/>
      <c r="AE137" s="1"/>
      <c r="AF137" s="56"/>
      <c r="AG137" s="55"/>
      <c r="AH137" s="55"/>
      <c r="AI137" s="19"/>
      <c r="AJ137" s="19"/>
      <c r="AK137" s="19"/>
      <c r="AL137" s="19"/>
      <c r="AM137" s="21"/>
      <c r="AN137" s="1"/>
      <c r="AO137" s="19"/>
      <c r="AP137" s="19"/>
      <c r="AQ137" s="19"/>
      <c r="AR137" s="2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 t="s">
        <v>146</v>
      </c>
      <c r="B138" s="82">
        <v>19094.170000000002</v>
      </c>
      <c r="C138" s="79">
        <v>5824.2400000000016</v>
      </c>
      <c r="D138" s="79">
        <v>11084.54</v>
      </c>
      <c r="E138" s="19">
        <f>Feb!D138</f>
        <v>18329.84</v>
      </c>
      <c r="F138" s="19">
        <f t="shared" si="24"/>
        <v>32163.710000000003</v>
      </c>
      <c r="G138" s="81">
        <v>25408.11</v>
      </c>
      <c r="H138" s="19">
        <f t="shared" si="25"/>
        <v>6755.6000000000022</v>
      </c>
      <c r="I138" s="21">
        <f t="shared" si="26"/>
        <v>0.26588360960339052</v>
      </c>
      <c r="J138" s="1"/>
      <c r="K138" s="19">
        <f t="shared" si="27"/>
        <v>24918.410000000003</v>
      </c>
      <c r="L138" s="81">
        <v>20110.13</v>
      </c>
      <c r="M138" s="19">
        <f t="shared" si="28"/>
        <v>4808.2800000000025</v>
      </c>
      <c r="N138" s="21">
        <f t="shared" si="29"/>
        <v>0.23909741011122265</v>
      </c>
      <c r="O138" s="1"/>
      <c r="P138" s="1"/>
      <c r="Q138" s="55"/>
      <c r="R138" s="55"/>
      <c r="S138" s="55"/>
      <c r="T138" s="19"/>
      <c r="U138" s="19"/>
      <c r="V138" s="19"/>
      <c r="W138" s="19"/>
      <c r="X138" s="21"/>
      <c r="Y138" s="1"/>
      <c r="Z138" s="19"/>
      <c r="AA138" s="19"/>
      <c r="AB138" s="19"/>
      <c r="AC138" s="21"/>
      <c r="AD138" s="1"/>
      <c r="AE138" s="1"/>
      <c r="AF138" s="56"/>
      <c r="AG138" s="55"/>
      <c r="AH138" s="55"/>
      <c r="AI138" s="19"/>
      <c r="AJ138" s="19"/>
      <c r="AK138" s="19"/>
      <c r="AL138" s="19"/>
      <c r="AM138" s="21"/>
      <c r="AN138" s="1"/>
      <c r="AO138" s="19"/>
      <c r="AP138" s="19"/>
      <c r="AQ138" s="19"/>
      <c r="AR138" s="2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 t="s">
        <v>170</v>
      </c>
      <c r="B139" s="82">
        <v>44293.68</v>
      </c>
      <c r="C139" s="79">
        <v>6324.7299999999959</v>
      </c>
      <c r="D139" s="79">
        <v>21509.77</v>
      </c>
      <c r="E139" s="19">
        <f>Feb!D139</f>
        <v>41264.14</v>
      </c>
      <c r="F139" s="19">
        <f>B139+C139-D139+E139</f>
        <v>70372.78</v>
      </c>
      <c r="G139" s="79">
        <v>88065.86</v>
      </c>
      <c r="H139" s="19">
        <f>F139-G139</f>
        <v>-17693.080000000002</v>
      </c>
      <c r="I139" s="21">
        <f>IF(ISERR(+F139/G139-1)," ",+F139/G139-1)</f>
        <v>-0.20090736637330286</v>
      </c>
      <c r="J139" s="1"/>
      <c r="K139" s="19">
        <f>B139+C139</f>
        <v>50618.409999999996</v>
      </c>
      <c r="L139" s="79">
        <v>81427.8</v>
      </c>
      <c r="M139" s="19">
        <f>K139-L139</f>
        <v>-30809.390000000007</v>
      </c>
      <c r="N139" s="21">
        <f>IF(ISERR(+K139/L139-1)," ",+K139/L139-1)</f>
        <v>-0.37836451433048668</v>
      </c>
      <c r="O139" s="1"/>
      <c r="P139" s="1"/>
      <c r="Q139" s="55"/>
      <c r="R139" s="55"/>
      <c r="S139" s="55"/>
      <c r="T139" s="19"/>
      <c r="U139" s="19"/>
      <c r="V139" s="19"/>
      <c r="W139" s="19"/>
      <c r="X139" s="21"/>
      <c r="Y139" s="1"/>
      <c r="Z139" s="19"/>
      <c r="AA139" s="19"/>
      <c r="AB139" s="19"/>
      <c r="AC139" s="21"/>
      <c r="AD139" s="1"/>
      <c r="AE139" s="1"/>
      <c r="AF139" s="56"/>
      <c r="AG139" s="55"/>
      <c r="AH139" s="55"/>
      <c r="AI139" s="19"/>
      <c r="AJ139" s="19"/>
      <c r="AK139" s="19"/>
      <c r="AL139" s="19"/>
      <c r="AM139" s="21"/>
      <c r="AN139" s="1"/>
      <c r="AO139" s="19"/>
      <c r="AP139" s="19"/>
      <c r="AQ139" s="19"/>
      <c r="AR139" s="2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 t="s">
        <v>118</v>
      </c>
      <c r="B140" s="82">
        <v>95621.17</v>
      </c>
      <c r="C140" s="79">
        <v>32383.220000000016</v>
      </c>
      <c r="D140" s="79">
        <v>72136.509999999995</v>
      </c>
      <c r="E140" s="19">
        <f>Feb!D140</f>
        <v>115586.55</v>
      </c>
      <c r="F140" s="19">
        <f t="shared" si="24"/>
        <v>171454.43000000002</v>
      </c>
      <c r="G140" s="79">
        <v>177621.05000000002</v>
      </c>
      <c r="H140" s="19">
        <f t="shared" si="25"/>
        <v>-6166.6199999999953</v>
      </c>
      <c r="I140" s="21">
        <f t="shared" si="26"/>
        <v>-3.4717844534755238E-2</v>
      </c>
      <c r="J140" s="1"/>
      <c r="K140" s="19">
        <f t="shared" si="27"/>
        <v>128004.39000000001</v>
      </c>
      <c r="L140" s="81">
        <v>154041.58000000002</v>
      </c>
      <c r="M140" s="19">
        <f t="shared" si="28"/>
        <v>-26037.190000000002</v>
      </c>
      <c r="N140" s="21">
        <f t="shared" si="29"/>
        <v>-0.16902702504090128</v>
      </c>
      <c r="O140" s="1"/>
      <c r="P140" s="1"/>
      <c r="Q140" s="55"/>
      <c r="R140" s="55"/>
      <c r="S140" s="55"/>
      <c r="T140" s="19"/>
      <c r="U140" s="19"/>
      <c r="V140" s="19"/>
      <c r="W140" s="19"/>
      <c r="X140" s="21"/>
      <c r="Y140" s="1"/>
      <c r="Z140" s="19"/>
      <c r="AA140" s="19"/>
      <c r="AB140" s="19"/>
      <c r="AC140" s="21"/>
      <c r="AD140" s="1"/>
      <c r="AE140" s="1"/>
      <c r="AF140" s="56"/>
      <c r="AG140" s="55"/>
      <c r="AH140" s="55"/>
      <c r="AI140" s="19"/>
      <c r="AJ140" s="19"/>
      <c r="AK140" s="19"/>
      <c r="AL140" s="19"/>
      <c r="AM140" s="21"/>
      <c r="AN140" s="1"/>
      <c r="AO140" s="19"/>
      <c r="AP140" s="19"/>
      <c r="AQ140" s="19"/>
      <c r="AR140" s="2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 t="s">
        <v>142</v>
      </c>
      <c r="B141" s="82">
        <v>58399.66</v>
      </c>
      <c r="C141" s="79">
        <v>19345.149999999994</v>
      </c>
      <c r="D141" s="79">
        <v>42678.400000000001</v>
      </c>
      <c r="E141" s="19">
        <f>Feb!D141</f>
        <v>68582.100000000006</v>
      </c>
      <c r="F141" s="19">
        <f t="shared" si="24"/>
        <v>103648.51000000001</v>
      </c>
      <c r="G141" s="81">
        <v>102873.12000000002</v>
      </c>
      <c r="H141" s="19">
        <f t="shared" si="25"/>
        <v>775.38999999998487</v>
      </c>
      <c r="I141" s="21">
        <f t="shared" si="26"/>
        <v>7.5373430882623715E-3</v>
      </c>
      <c r="J141" s="1"/>
      <c r="K141" s="19">
        <f t="shared" si="27"/>
        <v>77744.81</v>
      </c>
      <c r="L141" s="81">
        <v>86993.670000000013</v>
      </c>
      <c r="M141" s="19">
        <f t="shared" si="28"/>
        <v>-9248.8600000000151</v>
      </c>
      <c r="N141" s="21">
        <f t="shared" si="29"/>
        <v>-0.10631647107197584</v>
      </c>
      <c r="O141" s="1"/>
      <c r="P141" s="1"/>
      <c r="Q141" s="55"/>
      <c r="R141" s="55"/>
      <c r="S141" s="55"/>
      <c r="T141" s="19"/>
      <c r="U141" s="19"/>
      <c r="V141" s="19"/>
      <c r="W141" s="19"/>
      <c r="X141" s="21"/>
      <c r="Y141" s="1"/>
      <c r="Z141" s="19"/>
      <c r="AA141" s="19"/>
      <c r="AB141" s="19"/>
      <c r="AC141" s="21"/>
      <c r="AD141" s="1"/>
      <c r="AE141" s="1"/>
      <c r="AF141" s="56"/>
      <c r="AG141" s="55"/>
      <c r="AH141" s="55"/>
      <c r="AI141" s="19"/>
      <c r="AJ141" s="19"/>
      <c r="AK141" s="19"/>
      <c r="AL141" s="19"/>
      <c r="AM141" s="21"/>
      <c r="AN141" s="1"/>
      <c r="AO141" s="19"/>
      <c r="AP141" s="19"/>
      <c r="AQ141" s="19"/>
      <c r="AR141" s="2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 t="s">
        <v>119</v>
      </c>
      <c r="B142" s="82">
        <v>55112.880000000005</v>
      </c>
      <c r="C142" s="79">
        <v>28332.160000000003</v>
      </c>
      <c r="D142" s="79">
        <v>62954.83</v>
      </c>
      <c r="E142" s="19">
        <f>Feb!D142</f>
        <v>95234.86</v>
      </c>
      <c r="F142" s="19">
        <f t="shared" si="24"/>
        <v>115725.07</v>
      </c>
      <c r="G142" s="81">
        <v>155617.02000000002</v>
      </c>
      <c r="H142" s="19">
        <f t="shared" si="25"/>
        <v>-39891.950000000012</v>
      </c>
      <c r="I142" s="21">
        <f t="shared" si="26"/>
        <v>-0.25634695999190837</v>
      </c>
      <c r="J142" s="1"/>
      <c r="K142" s="19">
        <f t="shared" si="27"/>
        <v>83445.040000000008</v>
      </c>
      <c r="L142" s="81">
        <v>140526.91</v>
      </c>
      <c r="M142" s="19">
        <f t="shared" si="28"/>
        <v>-57081.869999999995</v>
      </c>
      <c r="N142" s="21">
        <f t="shared" si="29"/>
        <v>-0.40619885543630041</v>
      </c>
      <c r="O142" s="1"/>
      <c r="P142" s="1"/>
      <c r="Q142" s="55"/>
      <c r="R142" s="55"/>
      <c r="S142" s="55"/>
      <c r="T142" s="19"/>
      <c r="U142" s="19"/>
      <c r="V142" s="19"/>
      <c r="W142" s="19"/>
      <c r="X142" s="21"/>
      <c r="Y142" s="1"/>
      <c r="Z142" s="19"/>
      <c r="AA142" s="19"/>
      <c r="AB142" s="19"/>
      <c r="AC142" s="21"/>
      <c r="AD142" s="1"/>
      <c r="AE142" s="1"/>
      <c r="AF142" s="56"/>
      <c r="AG142" s="55"/>
      <c r="AH142" s="55"/>
      <c r="AI142" s="19"/>
      <c r="AJ142" s="19"/>
      <c r="AK142" s="19"/>
      <c r="AL142" s="19"/>
      <c r="AM142" s="21"/>
      <c r="AN142" s="1"/>
      <c r="AO142" s="19"/>
      <c r="AP142" s="19"/>
      <c r="AQ142" s="19"/>
      <c r="AR142" s="2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 t="s">
        <v>120</v>
      </c>
      <c r="B143" s="82">
        <v>79268.639999999999</v>
      </c>
      <c r="C143" s="79">
        <v>14420.220000000001</v>
      </c>
      <c r="D143" s="79">
        <v>39454.69</v>
      </c>
      <c r="E143" s="19">
        <f>Feb!D143</f>
        <v>46971.53</v>
      </c>
      <c r="F143" s="19">
        <f t="shared" si="24"/>
        <v>101205.7</v>
      </c>
      <c r="G143" s="81">
        <v>38376.010000000009</v>
      </c>
      <c r="H143" s="19">
        <f t="shared" si="25"/>
        <v>62829.689999999988</v>
      </c>
      <c r="I143" s="21">
        <f t="shared" si="26"/>
        <v>1.6372126753146032</v>
      </c>
      <c r="J143" s="1"/>
      <c r="K143" s="19">
        <f t="shared" si="27"/>
        <v>93688.86</v>
      </c>
      <c r="L143" s="81">
        <v>29320.210000000006</v>
      </c>
      <c r="M143" s="19">
        <f t="shared" si="28"/>
        <v>64368.649999999994</v>
      </c>
      <c r="N143" s="21">
        <f t="shared" si="29"/>
        <v>2.1953679731488958</v>
      </c>
      <c r="O143" s="1"/>
      <c r="P143" s="1"/>
      <c r="Q143" s="55"/>
      <c r="R143" s="55"/>
      <c r="S143" s="55"/>
      <c r="T143" s="19"/>
      <c r="U143" s="19"/>
      <c r="V143" s="19"/>
      <c r="W143" s="19"/>
      <c r="X143" s="21"/>
      <c r="Y143" s="1"/>
      <c r="Z143" s="19"/>
      <c r="AA143" s="19"/>
      <c r="AB143" s="19"/>
      <c r="AC143" s="21"/>
      <c r="AD143" s="1"/>
      <c r="AE143" s="1"/>
      <c r="AF143" s="56"/>
      <c r="AG143" s="55"/>
      <c r="AH143" s="55"/>
      <c r="AI143" s="19"/>
      <c r="AJ143" s="19"/>
      <c r="AK143" s="19"/>
      <c r="AL143" s="19"/>
      <c r="AM143" s="21"/>
      <c r="AN143" s="1"/>
      <c r="AO143" s="19"/>
      <c r="AP143" s="19"/>
      <c r="AQ143" s="19"/>
      <c r="AR143" s="2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 t="s">
        <v>121</v>
      </c>
      <c r="B144" s="82">
        <v>15864.92</v>
      </c>
      <c r="C144" s="79">
        <v>5223.1399999999976</v>
      </c>
      <c r="D144" s="79">
        <v>11465.94</v>
      </c>
      <c r="E144" s="19">
        <f>Feb!D144</f>
        <v>16885.810000000001</v>
      </c>
      <c r="F144" s="19">
        <f t="shared" si="24"/>
        <v>26507.93</v>
      </c>
      <c r="G144" s="81">
        <v>25723.449999999997</v>
      </c>
      <c r="H144" s="19">
        <f t="shared" si="25"/>
        <v>784.4800000000032</v>
      </c>
      <c r="I144" s="21">
        <f t="shared" si="26"/>
        <v>3.0496686875205459E-2</v>
      </c>
      <c r="J144" s="1"/>
      <c r="K144" s="19">
        <f t="shared" si="27"/>
        <v>21088.059999999998</v>
      </c>
      <c r="L144" s="81">
        <v>23204.739999999998</v>
      </c>
      <c r="M144" s="19">
        <f t="shared" si="28"/>
        <v>-2116.6800000000003</v>
      </c>
      <c r="N144" s="21">
        <f t="shared" si="29"/>
        <v>-9.1217570203329212E-2</v>
      </c>
      <c r="O144" s="1"/>
      <c r="P144" s="1"/>
      <c r="Q144" s="55"/>
      <c r="R144" s="55"/>
      <c r="S144" s="55"/>
      <c r="T144" s="19"/>
      <c r="U144" s="19"/>
      <c r="V144" s="19"/>
      <c r="W144" s="19"/>
      <c r="X144" s="21"/>
      <c r="Y144" s="1"/>
      <c r="Z144" s="19"/>
      <c r="AA144" s="19"/>
      <c r="AB144" s="19"/>
      <c r="AC144" s="21"/>
      <c r="AD144" s="1"/>
      <c r="AE144" s="1"/>
      <c r="AF144" s="56"/>
      <c r="AG144" s="55"/>
      <c r="AH144" s="55"/>
      <c r="AI144" s="19"/>
      <c r="AJ144" s="19"/>
      <c r="AK144" s="19"/>
      <c r="AL144" s="19"/>
      <c r="AM144" s="21"/>
      <c r="AN144" s="1"/>
      <c r="AO144" s="19"/>
      <c r="AP144" s="19"/>
      <c r="AQ144" s="19"/>
      <c r="AR144" s="2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 t="s">
        <v>122</v>
      </c>
      <c r="B145" s="82">
        <v>400617.22</v>
      </c>
      <c r="C145" s="79">
        <v>26781.460000000021</v>
      </c>
      <c r="D145" s="79">
        <v>96976.92</v>
      </c>
      <c r="E145" s="19">
        <f>Feb!D145</f>
        <v>142553.54999999999</v>
      </c>
      <c r="F145" s="19">
        <f t="shared" si="24"/>
        <v>472975.31</v>
      </c>
      <c r="G145" s="81">
        <v>248641.02000000002</v>
      </c>
      <c r="H145" s="19">
        <f t="shared" si="25"/>
        <v>224334.28999999998</v>
      </c>
      <c r="I145" s="21">
        <f t="shared" si="26"/>
        <v>0.90224167355812801</v>
      </c>
      <c r="J145" s="1"/>
      <c r="K145" s="19">
        <f t="shared" si="27"/>
        <v>427398.68</v>
      </c>
      <c r="L145" s="81">
        <v>236319.14</v>
      </c>
      <c r="M145" s="19">
        <f t="shared" si="28"/>
        <v>191079.53999999998</v>
      </c>
      <c r="N145" s="21">
        <f t="shared" si="29"/>
        <v>0.80856565405578218</v>
      </c>
      <c r="O145" s="1"/>
      <c r="P145" s="1"/>
      <c r="Q145" s="55"/>
      <c r="R145" s="55"/>
      <c r="S145" s="55"/>
      <c r="T145" s="19"/>
      <c r="U145" s="19"/>
      <c r="V145" s="19"/>
      <c r="W145" s="19"/>
      <c r="X145" s="21"/>
      <c r="Y145" s="1"/>
      <c r="Z145" s="19"/>
      <c r="AA145" s="19"/>
      <c r="AB145" s="19"/>
      <c r="AC145" s="21"/>
      <c r="AD145" s="1"/>
      <c r="AE145" s="1"/>
      <c r="AF145" s="56"/>
      <c r="AG145" s="55"/>
      <c r="AH145" s="55"/>
      <c r="AI145" s="19"/>
      <c r="AJ145" s="19"/>
      <c r="AK145" s="19"/>
      <c r="AL145" s="19"/>
      <c r="AM145" s="21"/>
      <c r="AN145" s="1"/>
      <c r="AO145" s="19"/>
      <c r="AP145" s="19"/>
      <c r="AQ145" s="19"/>
      <c r="AR145" s="2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82"/>
      <c r="C146" s="79" t="s">
        <v>128</v>
      </c>
      <c r="D146" s="79"/>
      <c r="E146" s="19"/>
      <c r="F146" s="19"/>
      <c r="G146" s="81"/>
      <c r="H146" s="19"/>
      <c r="I146" s="21"/>
      <c r="J146" s="1"/>
      <c r="K146" s="19"/>
      <c r="L146" s="81"/>
      <c r="M146" s="19"/>
      <c r="N146" s="21"/>
      <c r="O146" s="1"/>
      <c r="P146" s="1"/>
      <c r="Q146" s="23"/>
      <c r="R146" s="23"/>
      <c r="S146" s="31"/>
      <c r="T146" s="19"/>
      <c r="U146" s="19"/>
      <c r="V146" s="19"/>
      <c r="W146" s="19"/>
      <c r="X146" s="21"/>
      <c r="Y146" s="1"/>
      <c r="Z146" s="19"/>
      <c r="AA146" s="19"/>
      <c r="AB146" s="19"/>
      <c r="AC146" s="21"/>
      <c r="AD146" s="1"/>
      <c r="AE146" s="1"/>
      <c r="AF146" s="22"/>
      <c r="AG146" s="23"/>
      <c r="AH146" s="23"/>
      <c r="AI146" s="19"/>
      <c r="AJ146" s="19"/>
      <c r="AK146" s="19"/>
      <c r="AL146" s="19"/>
      <c r="AM146" s="21"/>
      <c r="AN146" s="1"/>
      <c r="AO146" s="19"/>
      <c r="AP146" s="19"/>
      <c r="AQ146" s="19"/>
      <c r="AR146" s="2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 t="s">
        <v>148</v>
      </c>
      <c r="B147" s="82">
        <v>0</v>
      </c>
      <c r="C147" s="82">
        <v>0</v>
      </c>
      <c r="D147" s="79">
        <v>0</v>
      </c>
      <c r="E147" s="19">
        <f>Feb!D147</f>
        <v>0</v>
      </c>
      <c r="F147" s="19">
        <f>B147+C147-D147+E147</f>
        <v>0</v>
      </c>
      <c r="G147" s="81">
        <v>0</v>
      </c>
      <c r="H147" s="19">
        <f>F147-G147</f>
        <v>0</v>
      </c>
      <c r="I147" s="21" t="str">
        <f>IF(ISERR(+F147/G147-1)," ",+F147/G147-1)</f>
        <v xml:space="preserve"> </v>
      </c>
      <c r="J147" s="1"/>
      <c r="K147" s="19">
        <f>B147+C147</f>
        <v>0</v>
      </c>
      <c r="L147" s="81">
        <v>0</v>
      </c>
      <c r="M147" s="19">
        <f>K147-L147</f>
        <v>0</v>
      </c>
      <c r="N147" s="21" t="str">
        <f>IF(ISERR(+K147/L147-1)," ",+K147/L147-1)</f>
        <v xml:space="preserve"> </v>
      </c>
      <c r="O147" s="1"/>
      <c r="P147" s="1"/>
      <c r="Q147" s="55"/>
      <c r="R147" s="55"/>
      <c r="S147" s="55"/>
      <c r="T147" s="19"/>
      <c r="U147" s="19"/>
      <c r="V147" s="19"/>
      <c r="W147" s="19"/>
      <c r="X147" s="21"/>
      <c r="Y147" s="1"/>
      <c r="Z147" s="19"/>
      <c r="AA147" s="19"/>
      <c r="AB147" s="19"/>
      <c r="AC147" s="21"/>
      <c r="AD147" s="1"/>
      <c r="AE147" s="1"/>
      <c r="AF147" s="56"/>
      <c r="AG147" s="56"/>
      <c r="AH147" s="55"/>
      <c r="AI147" s="19"/>
      <c r="AJ147" s="19"/>
      <c r="AK147" s="19"/>
      <c r="AL147" s="19"/>
      <c r="AM147" s="21"/>
      <c r="AN147" s="1"/>
      <c r="AO147" s="19"/>
      <c r="AP147" s="19"/>
      <c r="AQ147" s="19"/>
      <c r="AR147" s="2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 t="s">
        <v>147</v>
      </c>
      <c r="B148" s="82">
        <v>2390569.67</v>
      </c>
      <c r="C148" s="82">
        <v>391500.75</v>
      </c>
      <c r="D148" s="79">
        <v>1949306.05</v>
      </c>
      <c r="E148" s="19">
        <f>Feb!D148</f>
        <v>1986924.14</v>
      </c>
      <c r="F148" s="19">
        <f>B148+C148-D148+E148</f>
        <v>2819688.51</v>
      </c>
      <c r="G148" s="81">
        <v>3468624.81</v>
      </c>
      <c r="H148" s="19">
        <f>F148-G148</f>
        <v>-648936.30000000028</v>
      </c>
      <c r="I148" s="21">
        <f>IF(ISERR(+F148/G148-1)," ",+F148/G148-1)</f>
        <v>-0.18708748727424351</v>
      </c>
      <c r="J148" s="1"/>
      <c r="K148" s="19">
        <f>B148+C148</f>
        <v>2782070.42</v>
      </c>
      <c r="L148" s="81">
        <v>3715598.69</v>
      </c>
      <c r="M148" s="19">
        <f>K148-L148</f>
        <v>-933528.27</v>
      </c>
      <c r="N148" s="21">
        <f>IF(ISERR(+K148/L148-1)," ",+K148/L148-1)</f>
        <v>-0.25124572051132898</v>
      </c>
      <c r="O148" s="1"/>
      <c r="P148" s="1"/>
      <c r="Q148" s="55"/>
      <c r="R148" s="55"/>
      <c r="S148" s="55"/>
      <c r="T148" s="19"/>
      <c r="U148" s="19"/>
      <c r="V148" s="19"/>
      <c r="W148" s="19"/>
      <c r="X148" s="21"/>
      <c r="Y148" s="1"/>
      <c r="Z148" s="19"/>
      <c r="AA148" s="19"/>
      <c r="AB148" s="19"/>
      <c r="AC148" s="21"/>
      <c r="AD148" s="1"/>
      <c r="AE148" s="1"/>
      <c r="AF148" s="56"/>
      <c r="AG148" s="56"/>
      <c r="AH148" s="55"/>
      <c r="AI148" s="19"/>
      <c r="AJ148" s="19"/>
      <c r="AK148" s="19"/>
      <c r="AL148" s="19"/>
      <c r="AM148" s="21"/>
      <c r="AN148" s="1"/>
      <c r="AO148" s="19"/>
      <c r="AP148" s="19"/>
      <c r="AQ148" s="19"/>
      <c r="AR148" s="2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 t="s">
        <v>124</v>
      </c>
      <c r="B149" s="82">
        <v>1212209338.8900001</v>
      </c>
      <c r="C149" s="82">
        <v>47093971.930000067</v>
      </c>
      <c r="D149" s="79">
        <v>479275929.19</v>
      </c>
      <c r="E149" s="19">
        <f>Feb!D149</f>
        <v>518678976.01999998</v>
      </c>
      <c r="F149" s="19">
        <f>B149+C149-D149+E149</f>
        <v>1298706357.6500001</v>
      </c>
      <c r="G149" s="81">
        <v>1276158279.5899999</v>
      </c>
      <c r="H149" s="19">
        <f>F149-G149</f>
        <v>22548078.060000181</v>
      </c>
      <c r="I149" s="21">
        <f>IF(ISERR(+F149/G149-1)," ",+F149/G149-1)</f>
        <v>1.7668715880011732E-2</v>
      </c>
      <c r="J149" s="1"/>
      <c r="K149" s="19">
        <f>B149+C149</f>
        <v>1259303310.8200002</v>
      </c>
      <c r="L149" s="81">
        <v>1304657546.8899999</v>
      </c>
      <c r="M149" s="19">
        <f>K149-L149</f>
        <v>-45354236.069999695</v>
      </c>
      <c r="N149" s="21">
        <f>IF(ISERR(+K149/L149-1)," ",+K149/L149-1)</f>
        <v>-3.4763326344230072E-2</v>
      </c>
      <c r="O149" s="1"/>
      <c r="P149" s="1"/>
      <c r="Q149" s="55"/>
      <c r="R149" s="55"/>
      <c r="S149" s="55"/>
      <c r="T149" s="19"/>
      <c r="U149" s="19"/>
      <c r="V149" s="19"/>
      <c r="W149" s="19"/>
      <c r="X149" s="21"/>
      <c r="Y149" s="1"/>
      <c r="Z149" s="19"/>
      <c r="AA149" s="19"/>
      <c r="AB149" s="19"/>
      <c r="AC149" s="21"/>
      <c r="AD149" s="1"/>
      <c r="AE149" s="1"/>
      <c r="AF149" s="56"/>
      <c r="AG149" s="56"/>
      <c r="AH149" s="55"/>
      <c r="AI149" s="19"/>
      <c r="AJ149" s="19"/>
      <c r="AK149" s="19"/>
      <c r="AL149" s="19"/>
      <c r="AM149" s="21"/>
      <c r="AN149" s="1"/>
      <c r="AO149" s="19"/>
      <c r="AP149" s="19"/>
      <c r="AQ149" s="19"/>
      <c r="AR149" s="2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22" t="s">
        <v>123</v>
      </c>
      <c r="C150" s="23"/>
      <c r="D150" s="23"/>
      <c r="E150" s="19"/>
      <c r="F150" s="19"/>
      <c r="G150" s="19"/>
      <c r="H150" s="19"/>
      <c r="I150" s="21"/>
      <c r="J150" s="1"/>
      <c r="K150" s="19"/>
      <c r="L150" s="19"/>
      <c r="M150" s="19"/>
      <c r="N150" s="21"/>
      <c r="O150" s="1"/>
      <c r="P150" s="1"/>
      <c r="Q150" s="20"/>
      <c r="R150" s="20"/>
      <c r="S150" s="19"/>
      <c r="T150" s="19"/>
      <c r="U150" s="19"/>
      <c r="V150" s="19"/>
      <c r="W150" s="19"/>
      <c r="X150" s="21"/>
      <c r="Y150" s="1"/>
      <c r="Z150" s="19"/>
      <c r="AA150" s="19"/>
      <c r="AB150" s="19"/>
      <c r="AC150" s="21"/>
      <c r="AD150" s="1"/>
      <c r="AE150" s="1"/>
      <c r="AF150" s="22"/>
      <c r="AG150" s="23"/>
      <c r="AH150" s="23"/>
      <c r="AI150" s="19"/>
      <c r="AJ150" s="19"/>
      <c r="AK150" s="19"/>
      <c r="AL150" s="19"/>
      <c r="AM150" s="21"/>
      <c r="AN150" s="1"/>
      <c r="AO150" s="19"/>
      <c r="AP150" s="19"/>
      <c r="AQ150" s="19"/>
      <c r="AR150" s="2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 t="s">
        <v>125</v>
      </c>
      <c r="B151" s="19">
        <f t="shared" ref="B151:H151" si="30">SUM(B12:B149)</f>
        <v>2447115563.7210112</v>
      </c>
      <c r="C151" s="19">
        <f t="shared" si="30"/>
        <v>340621939.49899</v>
      </c>
      <c r="D151" s="19">
        <f t="shared" si="30"/>
        <v>1075812127.2599995</v>
      </c>
      <c r="E151" s="19">
        <f t="shared" si="30"/>
        <v>1172954989.9699998</v>
      </c>
      <c r="F151" s="19">
        <f t="shared" si="30"/>
        <v>2884880365.9300003</v>
      </c>
      <c r="G151" s="19">
        <f t="shared" si="30"/>
        <v>2837876336.4100008</v>
      </c>
      <c r="H151" s="19">
        <f t="shared" si="30"/>
        <v>47004029.52000016</v>
      </c>
      <c r="I151" s="21">
        <f>IF(ISERR(+F151/G151-1)," ",+F151/G151-1)</f>
        <v>1.6563099990276831E-2</v>
      </c>
      <c r="J151" s="1" t="s">
        <v>123</v>
      </c>
      <c r="K151" s="19">
        <f>SUM(K12:K149)</f>
        <v>2787737503.2200003</v>
      </c>
      <c r="L151" s="19">
        <f>SUM(L12:L149)</f>
        <v>2892557802.3600006</v>
      </c>
      <c r="M151" s="19">
        <f>SUM(M12:M149)</f>
        <v>-104820299.13999972</v>
      </c>
      <c r="N151" s="21">
        <f>IF(ISERR(+K151/L151-1)," ",+K151/L151-1)</f>
        <v>-3.6237927226373423E-2</v>
      </c>
      <c r="O151" s="1"/>
      <c r="P151" s="1"/>
      <c r="Q151" s="19"/>
      <c r="R151" s="19"/>
      <c r="S151" s="19"/>
      <c r="T151" s="19"/>
      <c r="U151" s="19"/>
      <c r="V151" s="19"/>
      <c r="W151" s="19"/>
      <c r="X151" s="21"/>
      <c r="Y151" s="1"/>
      <c r="Z151" s="19"/>
      <c r="AA151" s="19"/>
      <c r="AB151" s="19"/>
      <c r="AC151" s="21"/>
      <c r="AD151" s="1"/>
      <c r="AE151" s="1"/>
      <c r="AF151" s="19"/>
      <c r="AG151" s="19"/>
      <c r="AH151" s="19"/>
      <c r="AI151" s="19"/>
      <c r="AJ151" s="19"/>
      <c r="AK151" s="19"/>
      <c r="AL151" s="19"/>
      <c r="AM151" s="21"/>
      <c r="AN151" s="1"/>
      <c r="AO151" s="19"/>
      <c r="AP151" s="19"/>
      <c r="AQ151" s="19"/>
      <c r="AR151" s="2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 t="s">
        <v>126</v>
      </c>
      <c r="B152" s="19">
        <f t="shared" ref="B152:H152" si="31">B149</f>
        <v>1212209338.8900001</v>
      </c>
      <c r="C152" s="19">
        <f t="shared" si="31"/>
        <v>47093971.930000067</v>
      </c>
      <c r="D152" s="19">
        <f t="shared" si="31"/>
        <v>479275929.19</v>
      </c>
      <c r="E152" s="19">
        <f t="shared" si="31"/>
        <v>518678976.01999998</v>
      </c>
      <c r="F152" s="19">
        <f t="shared" si="31"/>
        <v>1298706357.6500001</v>
      </c>
      <c r="G152" s="19">
        <f t="shared" si="31"/>
        <v>1276158279.5899999</v>
      </c>
      <c r="H152" s="19">
        <f t="shared" si="31"/>
        <v>22548078.060000181</v>
      </c>
      <c r="I152" s="21">
        <f>IF(ISERR(+F152/G152-1)," ",+F152/G152-1)</f>
        <v>1.7668715880011732E-2</v>
      </c>
      <c r="J152" s="1" t="s">
        <v>123</v>
      </c>
      <c r="K152" s="19">
        <f>K149</f>
        <v>1259303310.8200002</v>
      </c>
      <c r="L152" s="19">
        <f>L149</f>
        <v>1304657546.8899999</v>
      </c>
      <c r="M152" s="19">
        <f>M149</f>
        <v>-45354236.069999695</v>
      </c>
      <c r="N152" s="21">
        <f>K152/L152-1</f>
        <v>-3.4763326344230072E-2</v>
      </c>
      <c r="O152" s="1"/>
      <c r="P152" s="1"/>
      <c r="Q152" s="19"/>
      <c r="R152" s="19"/>
      <c r="S152" s="19"/>
      <c r="T152" s="19"/>
      <c r="U152" s="19"/>
      <c r="V152" s="19"/>
      <c r="W152" s="19"/>
      <c r="X152" s="21"/>
      <c r="Y152" s="1"/>
      <c r="Z152" s="19"/>
      <c r="AA152" s="19"/>
      <c r="AB152" s="19"/>
      <c r="AC152" s="21"/>
      <c r="AD152" s="1"/>
      <c r="AE152" s="1"/>
      <c r="AF152" s="19"/>
      <c r="AG152" s="19"/>
      <c r="AH152" s="19"/>
      <c r="AI152" s="19"/>
      <c r="AJ152" s="19"/>
      <c r="AK152" s="19"/>
      <c r="AL152" s="19"/>
      <c r="AM152" s="21"/>
      <c r="AN152" s="1"/>
      <c r="AO152" s="19"/>
      <c r="AP152" s="19"/>
      <c r="AQ152" s="19"/>
      <c r="AR152" s="2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 t="s">
        <v>127</v>
      </c>
      <c r="B153" s="19">
        <f t="shared" ref="B153:H153" si="32">SUM(B12:B148)</f>
        <v>1234906224.8310113</v>
      </c>
      <c r="C153" s="19">
        <f t="shared" si="32"/>
        <v>293527967.56898993</v>
      </c>
      <c r="D153" s="19">
        <f t="shared" si="32"/>
        <v>596536198.06999958</v>
      </c>
      <c r="E153" s="19">
        <f t="shared" si="32"/>
        <v>654276013.94999969</v>
      </c>
      <c r="F153" s="19">
        <f t="shared" si="32"/>
        <v>1586174008.2800002</v>
      </c>
      <c r="G153" s="19">
        <f t="shared" si="32"/>
        <v>1561718056.8200006</v>
      </c>
      <c r="H153" s="19">
        <f t="shared" si="32"/>
        <v>24455951.459999979</v>
      </c>
      <c r="I153" s="21">
        <f>IF(ISERR(+F153/G153-1)," ",+F153/G153-1)</f>
        <v>1.5659645704422021E-2</v>
      </c>
      <c r="J153" s="1" t="s">
        <v>123</v>
      </c>
      <c r="K153" s="19">
        <f>SUM(K12:K148)</f>
        <v>1528434192.4000003</v>
      </c>
      <c r="L153" s="19">
        <f>SUM(L12:L148)</f>
        <v>1587900255.4700007</v>
      </c>
      <c r="M153" s="19">
        <f>SUM(M12:M148)</f>
        <v>-59466063.070000015</v>
      </c>
      <c r="N153" s="21">
        <f>K153/L153-1</f>
        <v>-3.7449495247041886E-2</v>
      </c>
      <c r="O153" s="1"/>
      <c r="P153" s="1"/>
      <c r="Q153" s="19"/>
      <c r="R153" s="19"/>
      <c r="S153" s="19"/>
      <c r="T153" s="19"/>
      <c r="U153" s="19"/>
      <c r="V153" s="19"/>
      <c r="W153" s="19"/>
      <c r="X153" s="21"/>
      <c r="Y153" s="1"/>
      <c r="Z153" s="19"/>
      <c r="AA153" s="19"/>
      <c r="AB153" s="19"/>
      <c r="AC153" s="21"/>
      <c r="AD153" s="1"/>
      <c r="AE153" s="1"/>
      <c r="AF153" s="19"/>
      <c r="AG153" s="19"/>
      <c r="AH153" s="19"/>
      <c r="AI153" s="19"/>
      <c r="AJ153" s="19"/>
      <c r="AK153" s="19"/>
      <c r="AL153" s="19"/>
      <c r="AM153" s="21"/>
      <c r="AN153" s="1"/>
      <c r="AO153" s="19"/>
      <c r="AP153" s="19"/>
      <c r="AQ153" s="19"/>
      <c r="AR153" s="2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 t="s">
        <v>123</v>
      </c>
      <c r="B154" s="1" t="s">
        <v>123</v>
      </c>
      <c r="C154" s="1"/>
      <c r="D154" s="1" t="s">
        <v>123</v>
      </c>
      <c r="E154" s="1" t="s">
        <v>123</v>
      </c>
      <c r="F154" s="1" t="s">
        <v>128</v>
      </c>
      <c r="G154" s="1"/>
      <c r="H154" s="1" t="s">
        <v>128</v>
      </c>
      <c r="I154" s="21" t="s">
        <v>123</v>
      </c>
      <c r="J154" s="1" t="s">
        <v>123</v>
      </c>
      <c r="K154" s="1" t="s">
        <v>128</v>
      </c>
      <c r="L154" s="1" t="s">
        <v>128</v>
      </c>
      <c r="M154" s="1" t="s">
        <v>128</v>
      </c>
      <c r="N154" s="21" t="s">
        <v>123</v>
      </c>
      <c r="O154" s="1"/>
      <c r="P154" s="1"/>
      <c r="Q154" s="1"/>
      <c r="R154" s="1"/>
      <c r="S154" s="1"/>
      <c r="T154" s="1"/>
      <c r="U154" s="1"/>
      <c r="V154" s="1"/>
      <c r="W154" s="1"/>
      <c r="X154" s="21"/>
      <c r="Y154" s="1"/>
      <c r="Z154" s="1"/>
      <c r="AA154" s="1"/>
      <c r="AB154" s="1"/>
      <c r="AC154" s="21"/>
      <c r="AD154" s="1"/>
      <c r="AE154" s="1"/>
      <c r="AF154" s="1"/>
      <c r="AG154" s="1"/>
      <c r="AH154" s="1"/>
      <c r="AI154" s="1"/>
      <c r="AJ154" s="1"/>
      <c r="AK154" s="1"/>
      <c r="AL154" s="1"/>
      <c r="AM154" s="21"/>
      <c r="AN154" s="1"/>
      <c r="AO154" s="1"/>
      <c r="AP154" s="1"/>
      <c r="AQ154" s="1"/>
      <c r="AR154" s="2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2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</sheetData>
  <mergeCells count="4">
    <mergeCell ref="A2:N2"/>
    <mergeCell ref="A3:N3"/>
    <mergeCell ref="A4:N4"/>
    <mergeCell ref="A5:N5"/>
  </mergeCells>
  <pageMargins left="0.41" right="0.17" top="0.5" bottom="0.47" header="0.24" footer="0.24"/>
  <pageSetup paperSize="5" scale="60" orientation="landscape" r:id="rId1"/>
  <headerFooter alignWithMargins="0">
    <oddHeader>&amp;L&amp;D
&amp;T</oddHeader>
    <oddFooter>&amp;L&amp;Z&amp;F&amp;R&amp;P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IV205"/>
  <sheetViews>
    <sheetView zoomScale="75" workbookViewId="0">
      <pane xSplit="1" ySplit="9" topLeftCell="B120" activePane="bottomRight" state="frozen"/>
      <selection activeCell="D159" sqref="D159"/>
      <selection pane="topRight" activeCell="D159" sqref="D159"/>
      <selection pane="bottomLeft" activeCell="D159" sqref="D159"/>
      <selection pane="bottomRight" sqref="A1:N145"/>
    </sheetView>
  </sheetViews>
  <sheetFormatPr defaultColWidth="9.6640625" defaultRowHeight="15"/>
  <cols>
    <col min="1" max="1" width="14.77734375" style="8" customWidth="1"/>
    <col min="2" max="2" width="16.44140625" style="8" customWidth="1"/>
    <col min="3" max="3" width="15.44140625" style="8" customWidth="1"/>
    <col min="4" max="4" width="16.44140625" style="8" customWidth="1"/>
    <col min="5" max="5" width="15.6640625" style="8" customWidth="1"/>
    <col min="6" max="6" width="15.88671875" style="8" customWidth="1"/>
    <col min="7" max="7" width="15.77734375" style="8" customWidth="1"/>
    <col min="8" max="8" width="15.33203125" style="8" bestFit="1" customWidth="1"/>
    <col min="9" max="9" width="15.77734375" style="8" customWidth="1"/>
    <col min="10" max="10" width="15.88671875" style="8" customWidth="1"/>
    <col min="11" max="11" width="16.33203125" style="8" customWidth="1"/>
    <col min="12" max="12" width="16.109375" style="8" customWidth="1"/>
    <col min="13" max="13" width="16.5546875" style="8" customWidth="1"/>
    <col min="14" max="14" width="18.77734375" style="8" bestFit="1" customWidth="1"/>
    <col min="15" max="15" width="4.6640625" style="8" customWidth="1"/>
    <col min="16" max="16" width="9.6640625" style="8" customWidth="1"/>
    <col min="17" max="17" width="20.6640625" style="8" customWidth="1"/>
    <col min="18" max="16384" width="9.6640625" style="8"/>
  </cols>
  <sheetData>
    <row r="1" spans="1:256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 t="s">
        <v>138</v>
      </c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>
      <c r="A2" s="86" t="str">
        <f>Jan!A2:N2</f>
        <v>DEPARTMENT OF TAXATION &amp; FINANCE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75">
      <c r="A3" s="86" t="str">
        <f>Jan!A3:N3</f>
        <v>OFFICE OF PROCESSING AND TAXPAYER SERVICES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>
      <c r="A4" s="86" t="s">
        <v>144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>
      <c r="A5" s="86" t="s">
        <v>137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6.5" thickBot="1">
      <c r="A6" s="87" t="str">
        <f>CONCATENATE("QUARTER ENDED MARCH ",Setup!B2)</f>
        <v>QUARTER ENDED MARCH 2020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6.5" thickTop="1">
      <c r="A7" s="10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7" customFormat="1" ht="15.75">
      <c r="A8" s="12"/>
      <c r="B8" s="16" t="str">
        <f>CONCATENATE("JANUARY ",Setup!C2)</f>
        <v>JANUARY 20</v>
      </c>
      <c r="C8" s="16" t="str">
        <f>CONCATENATE("FEBRUARY ",Setup!C2)</f>
        <v>FEBRUARY 20</v>
      </c>
      <c r="D8" s="16" t="str">
        <f>CONCATENATE("MARCH ",Setup!C2)</f>
        <v>MARCH 20</v>
      </c>
      <c r="E8" s="16" t="str">
        <f>CONCATENATE("JAN-MAR ",Setup!C2)</f>
        <v>JAN-MAR 20</v>
      </c>
      <c r="F8" s="16" t="str">
        <f>CONCATENATE("JAN-MAR ",Setup!D2)</f>
        <v>JAN-MAR 19</v>
      </c>
      <c r="G8" s="16" t="str">
        <f>CONCATENATE("+ DEC ",Setup!D2," EFT")</f>
        <v>+ DEC 19 EFT</v>
      </c>
      <c r="H8" s="16" t="str">
        <f>CONCATENATE("- MAR ",Setup!C2," EFT")</f>
        <v>- MAR 20 EFT</v>
      </c>
      <c r="I8" s="16" t="str">
        <f>E8</f>
        <v>JAN-MAR 20</v>
      </c>
      <c r="J8" s="16" t="str">
        <f>F8</f>
        <v>JAN-MAR 19</v>
      </c>
      <c r="K8" s="13" t="str">
        <f>CONCATENATE("CUMULATIVE ",Setup!C2)</f>
        <v>CUMULATIVE 20</v>
      </c>
      <c r="L8" s="13" t="str">
        <f>CONCATENATE("CUMULATIVE ",Setup!D2)</f>
        <v>CUMULATIVE 19</v>
      </c>
      <c r="M8" s="13" t="str">
        <f>K8</f>
        <v>CUMULATIVE 20</v>
      </c>
      <c r="N8" s="13" t="str">
        <f>L8</f>
        <v>CUMULATIVE 19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5.75">
      <c r="A9" s="6"/>
      <c r="B9" s="6"/>
      <c r="C9" s="6"/>
      <c r="D9" s="6"/>
      <c r="E9" s="28" t="s">
        <v>134</v>
      </c>
      <c r="F9" s="28" t="s">
        <v>134</v>
      </c>
      <c r="G9" s="6"/>
      <c r="H9" s="6"/>
      <c r="I9" s="28" t="s">
        <v>136</v>
      </c>
      <c r="J9" s="28" t="s">
        <v>136</v>
      </c>
      <c r="K9" s="28" t="s">
        <v>134</v>
      </c>
      <c r="L9" s="28" t="s">
        <v>134</v>
      </c>
      <c r="M9" s="28" t="s">
        <v>136</v>
      </c>
      <c r="N9" s="28" t="s">
        <v>136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>
      <c r="A11" s="6" t="s">
        <v>0</v>
      </c>
      <c r="B11" s="1" t="s">
        <v>123</v>
      </c>
      <c r="C11" s="1" t="s">
        <v>123</v>
      </c>
      <c r="D11" s="1" t="s">
        <v>123</v>
      </c>
      <c r="E11" s="1" t="s">
        <v>123</v>
      </c>
      <c r="F11" s="1" t="s">
        <v>123</v>
      </c>
      <c r="G11" s="1" t="s">
        <v>123</v>
      </c>
      <c r="H11" s="1" t="s">
        <v>123</v>
      </c>
      <c r="I11" s="1" t="s">
        <v>123</v>
      </c>
      <c r="J11" s="1" t="s">
        <v>123</v>
      </c>
      <c r="K11" s="1" t="s">
        <v>123</v>
      </c>
      <c r="L11" s="1" t="s">
        <v>123</v>
      </c>
      <c r="M11" s="1" t="s">
        <v>123</v>
      </c>
      <c r="N11" s="1" t="s">
        <v>123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>
      <c r="A12" s="1" t="s">
        <v>1</v>
      </c>
      <c r="B12" s="1">
        <f>Jan!K12</f>
        <v>0</v>
      </c>
      <c r="C12" s="1">
        <f>Feb!K12</f>
        <v>0</v>
      </c>
      <c r="D12" s="1">
        <f>Mar!K12</f>
        <v>0</v>
      </c>
      <c r="E12" s="1">
        <f t="shared" ref="E12:E60" si="0">B12+C12+D12</f>
        <v>0</v>
      </c>
      <c r="F12" s="1">
        <f>Jan!L12+Feb!L12+Mar!L12</f>
        <v>0</v>
      </c>
      <c r="G12" s="1">
        <f>Jan!E12</f>
        <v>0</v>
      </c>
      <c r="H12" s="1">
        <f>Mar!D12</f>
        <v>0</v>
      </c>
      <c r="I12" s="1">
        <f t="shared" ref="I12:I60" si="1">B12+C12+D12+G12-H12</f>
        <v>0</v>
      </c>
      <c r="J12" s="1">
        <f>Jan!G12+Feb!G12+Mar!G12</f>
        <v>0</v>
      </c>
      <c r="K12" s="1">
        <f t="shared" ref="K12:K60" si="2">E12</f>
        <v>0</v>
      </c>
      <c r="L12" s="1">
        <f t="shared" ref="L12:L60" si="3">F12</f>
        <v>0</v>
      </c>
      <c r="M12" s="1">
        <f t="shared" ref="M12:M60" si="4">I12</f>
        <v>0</v>
      </c>
      <c r="N12" s="1">
        <f t="shared" ref="N12:N60" si="5">J12</f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>
      <c r="A13" s="1" t="s">
        <v>2</v>
      </c>
      <c r="B13" s="1">
        <f>Jan!K13</f>
        <v>761182.89</v>
      </c>
      <c r="C13" s="1">
        <f>Feb!K13</f>
        <v>705023.97</v>
      </c>
      <c r="D13" s="1">
        <f>Mar!K13</f>
        <v>765195.08000000007</v>
      </c>
      <c r="E13" s="1">
        <f t="shared" si="0"/>
        <v>2231401.94</v>
      </c>
      <c r="F13" s="1">
        <f>Jan!L13+Feb!L13+Mar!L13</f>
        <v>2277401.4299999997</v>
      </c>
      <c r="G13" s="1">
        <f>Jan!E13</f>
        <v>390702.63</v>
      </c>
      <c r="H13" s="1">
        <f>Mar!D13</f>
        <v>314004.7</v>
      </c>
      <c r="I13" s="1">
        <f t="shared" si="1"/>
        <v>2308099.8699999996</v>
      </c>
      <c r="J13" s="1">
        <f>Jan!G13+Feb!G13+Mar!G13</f>
        <v>2315782.67</v>
      </c>
      <c r="K13" s="1">
        <f t="shared" si="2"/>
        <v>2231401.94</v>
      </c>
      <c r="L13" s="1">
        <f t="shared" si="3"/>
        <v>2277401.4299999997</v>
      </c>
      <c r="M13" s="1">
        <f t="shared" si="4"/>
        <v>2308099.8699999996</v>
      </c>
      <c r="N13" s="1">
        <f t="shared" si="5"/>
        <v>2315782.67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 t="s">
        <v>3</v>
      </c>
      <c r="B14" s="1">
        <f>Jan!K14</f>
        <v>0</v>
      </c>
      <c r="C14" s="1">
        <f>Feb!K14</f>
        <v>0</v>
      </c>
      <c r="D14" s="1">
        <f>Mar!K14</f>
        <v>0</v>
      </c>
      <c r="E14" s="1">
        <f t="shared" si="0"/>
        <v>0</v>
      </c>
      <c r="F14" s="1">
        <f>Jan!L14+Feb!L14+Mar!L14</f>
        <v>127.31</v>
      </c>
      <c r="G14" s="1">
        <f>Jan!E14</f>
        <v>0</v>
      </c>
      <c r="H14" s="1">
        <f>Mar!D14</f>
        <v>0</v>
      </c>
      <c r="I14" s="1">
        <f t="shared" si="1"/>
        <v>0</v>
      </c>
      <c r="J14" s="1">
        <f>Jan!G14+Feb!G14+Mar!G14</f>
        <v>127.31</v>
      </c>
      <c r="K14" s="1">
        <f t="shared" si="2"/>
        <v>0</v>
      </c>
      <c r="L14" s="1">
        <f t="shared" si="3"/>
        <v>127.31</v>
      </c>
      <c r="M14" s="1">
        <f t="shared" si="4"/>
        <v>0</v>
      </c>
      <c r="N14" s="1">
        <f t="shared" si="5"/>
        <v>127.31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 t="s">
        <v>4</v>
      </c>
      <c r="B15" s="1">
        <f>Jan!K15</f>
        <v>0</v>
      </c>
      <c r="C15" s="1">
        <f>Feb!K15</f>
        <v>0</v>
      </c>
      <c r="D15" s="1">
        <f>Mar!K15</f>
        <v>0</v>
      </c>
      <c r="E15" s="1">
        <f t="shared" si="0"/>
        <v>0</v>
      </c>
      <c r="F15" s="1">
        <f>Jan!L15+Feb!L15+Mar!L15</f>
        <v>0</v>
      </c>
      <c r="G15" s="1">
        <f>Jan!E15</f>
        <v>0</v>
      </c>
      <c r="H15" s="1">
        <f>Mar!D15</f>
        <v>0</v>
      </c>
      <c r="I15" s="1">
        <f t="shared" si="1"/>
        <v>0</v>
      </c>
      <c r="J15" s="1">
        <f>Jan!G15+Feb!G15+Mar!G15</f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f t="shared" si="5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 t="s">
        <v>5</v>
      </c>
      <c r="B16" s="1">
        <f>Jan!K16</f>
        <v>31.6</v>
      </c>
      <c r="C16" s="1">
        <f>Feb!K16</f>
        <v>0.04</v>
      </c>
      <c r="D16" s="1">
        <f>Mar!K16</f>
        <v>-0.1</v>
      </c>
      <c r="E16" s="1">
        <f t="shared" si="0"/>
        <v>31.54</v>
      </c>
      <c r="F16" s="1">
        <f>Jan!L16+Feb!L16+Mar!L16</f>
        <v>22.330000000000002</v>
      </c>
      <c r="G16" s="1">
        <f>Jan!E16</f>
        <v>0</v>
      </c>
      <c r="H16" s="1">
        <f>Mar!D16</f>
        <v>0</v>
      </c>
      <c r="I16" s="1">
        <f t="shared" si="1"/>
        <v>31.54</v>
      </c>
      <c r="J16" s="1">
        <f>Jan!G16+Feb!G16+Mar!G16</f>
        <v>22.330000000000002</v>
      </c>
      <c r="K16" s="1">
        <f t="shared" si="2"/>
        <v>31.54</v>
      </c>
      <c r="L16" s="1">
        <f t="shared" si="3"/>
        <v>22.330000000000002</v>
      </c>
      <c r="M16" s="1">
        <f t="shared" si="4"/>
        <v>31.54</v>
      </c>
      <c r="N16" s="1">
        <f t="shared" si="5"/>
        <v>22.330000000000002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 t="s">
        <v>6</v>
      </c>
      <c r="B17" s="1">
        <f>Jan!K17</f>
        <v>1720.83</v>
      </c>
      <c r="C17" s="1">
        <f>Feb!K17</f>
        <v>693.27</v>
      </c>
      <c r="D17" s="1">
        <f>Mar!K17</f>
        <v>47.3</v>
      </c>
      <c r="E17" s="1">
        <f t="shared" si="0"/>
        <v>2461.4</v>
      </c>
      <c r="F17" s="1">
        <f>Jan!L17+Feb!L17+Mar!L17</f>
        <v>3062.03</v>
      </c>
      <c r="G17" s="1">
        <f>Jan!E17</f>
        <v>0</v>
      </c>
      <c r="H17" s="1">
        <f>Mar!D17</f>
        <v>0</v>
      </c>
      <c r="I17" s="1">
        <f t="shared" si="1"/>
        <v>2461.4</v>
      </c>
      <c r="J17" s="1">
        <f>Jan!G17+Feb!G17+Mar!G17</f>
        <v>3062.03</v>
      </c>
      <c r="K17" s="1">
        <f t="shared" si="2"/>
        <v>2461.4</v>
      </c>
      <c r="L17" s="1">
        <f t="shared" si="3"/>
        <v>3062.03</v>
      </c>
      <c r="M17" s="1">
        <f t="shared" si="4"/>
        <v>2461.4</v>
      </c>
      <c r="N17" s="1">
        <f t="shared" si="5"/>
        <v>3062.03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 t="s">
        <v>7</v>
      </c>
      <c r="B18" s="1">
        <f>Jan!K18</f>
        <v>0</v>
      </c>
      <c r="C18" s="1">
        <f>Feb!K18</f>
        <v>0</v>
      </c>
      <c r="D18" s="1">
        <f>Mar!K18</f>
        <v>0</v>
      </c>
      <c r="E18" s="1">
        <f t="shared" si="0"/>
        <v>0</v>
      </c>
      <c r="F18" s="1">
        <f>Jan!L18+Feb!L18+Mar!L18</f>
        <v>0</v>
      </c>
      <c r="G18" s="1">
        <f>Jan!E18</f>
        <v>0</v>
      </c>
      <c r="H18" s="1">
        <f>Mar!D18</f>
        <v>0</v>
      </c>
      <c r="I18" s="1">
        <f t="shared" si="1"/>
        <v>0</v>
      </c>
      <c r="J18" s="1">
        <f>Jan!G18+Feb!G18+Mar!G18</f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f t="shared" si="5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 t="s">
        <v>8</v>
      </c>
      <c r="B19" s="1">
        <f>Jan!K19</f>
        <v>0</v>
      </c>
      <c r="C19" s="1">
        <f>Feb!K19</f>
        <v>0</v>
      </c>
      <c r="D19" s="1">
        <f>Mar!K19</f>
        <v>0</v>
      </c>
      <c r="E19" s="1">
        <f t="shared" si="0"/>
        <v>0</v>
      </c>
      <c r="F19" s="1">
        <f>Jan!L19+Feb!L19+Mar!L19</f>
        <v>0</v>
      </c>
      <c r="G19" s="1">
        <f>Jan!E19</f>
        <v>0</v>
      </c>
      <c r="H19" s="1">
        <f>Mar!D19</f>
        <v>0</v>
      </c>
      <c r="I19" s="1">
        <f t="shared" si="1"/>
        <v>0</v>
      </c>
      <c r="J19" s="1">
        <f>Jan!G19+Feb!G19+Mar!G19</f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f t="shared" si="5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 t="s">
        <v>9</v>
      </c>
      <c r="B20" s="1">
        <f>Jan!K20</f>
        <v>0.19999999999999998</v>
      </c>
      <c r="C20" s="1">
        <f>Feb!K20</f>
        <v>119.24</v>
      </c>
      <c r="D20" s="1">
        <f>Mar!K20</f>
        <v>-0.42000000000000004</v>
      </c>
      <c r="E20" s="1">
        <f t="shared" si="0"/>
        <v>119.02</v>
      </c>
      <c r="F20" s="1">
        <f>Jan!L20+Feb!L20+Mar!L20</f>
        <v>439.69</v>
      </c>
      <c r="G20" s="1">
        <f>Jan!E20</f>
        <v>0</v>
      </c>
      <c r="H20" s="1">
        <f>Mar!D20</f>
        <v>0</v>
      </c>
      <c r="I20" s="1">
        <f t="shared" si="1"/>
        <v>119.02</v>
      </c>
      <c r="J20" s="1">
        <f>Jan!G20+Feb!G20+Mar!G20</f>
        <v>439.69</v>
      </c>
      <c r="K20" s="1">
        <f t="shared" si="2"/>
        <v>119.02</v>
      </c>
      <c r="L20" s="1">
        <f t="shared" si="3"/>
        <v>439.69</v>
      </c>
      <c r="M20" s="1">
        <f t="shared" si="4"/>
        <v>119.02</v>
      </c>
      <c r="N20" s="1">
        <f t="shared" si="5"/>
        <v>439.69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 t="s">
        <v>10</v>
      </c>
      <c r="B21" s="1">
        <f>Jan!K21</f>
        <v>83.88</v>
      </c>
      <c r="C21" s="1">
        <f>Feb!K21</f>
        <v>286.55</v>
      </c>
      <c r="D21" s="1">
        <f>Mar!K21</f>
        <v>280.61</v>
      </c>
      <c r="E21" s="1">
        <f t="shared" si="0"/>
        <v>651.04</v>
      </c>
      <c r="F21" s="1">
        <f>Jan!L21+Feb!L21+Mar!L21</f>
        <v>426.28999999999996</v>
      </c>
      <c r="G21" s="1">
        <f>Jan!E21</f>
        <v>0</v>
      </c>
      <c r="H21" s="1">
        <f>Mar!D21</f>
        <v>0</v>
      </c>
      <c r="I21" s="1">
        <f t="shared" si="1"/>
        <v>651.04</v>
      </c>
      <c r="J21" s="1">
        <f>Jan!G21+Feb!G21+Mar!G21</f>
        <v>426.28999999999996</v>
      </c>
      <c r="K21" s="1">
        <f t="shared" si="2"/>
        <v>651.04</v>
      </c>
      <c r="L21" s="1">
        <f t="shared" si="3"/>
        <v>426.28999999999996</v>
      </c>
      <c r="M21" s="1">
        <f t="shared" si="4"/>
        <v>651.04</v>
      </c>
      <c r="N21" s="1">
        <f t="shared" si="5"/>
        <v>426.28999999999996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 t="s">
        <v>11</v>
      </c>
      <c r="B22" s="1">
        <f>Jan!K22</f>
        <v>0</v>
      </c>
      <c r="C22" s="1">
        <f>Feb!K22</f>
        <v>0</v>
      </c>
      <c r="D22" s="1">
        <f>Mar!K22</f>
        <v>0</v>
      </c>
      <c r="E22" s="1">
        <f t="shared" si="0"/>
        <v>0</v>
      </c>
      <c r="F22" s="1">
        <f>Jan!L22+Feb!L22+Mar!L22</f>
        <v>0</v>
      </c>
      <c r="G22" s="1">
        <f>Jan!E22</f>
        <v>0</v>
      </c>
      <c r="H22" s="1">
        <f>Mar!D22</f>
        <v>0</v>
      </c>
      <c r="I22" s="1">
        <f t="shared" si="1"/>
        <v>0</v>
      </c>
      <c r="J22" s="1">
        <f>Jan!G22+Feb!G22+Mar!G22</f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 t="s">
        <v>12</v>
      </c>
      <c r="B23" s="1">
        <f>Jan!K23</f>
        <v>286962.63</v>
      </c>
      <c r="C23" s="1">
        <f>Feb!K23</f>
        <v>240625.15</v>
      </c>
      <c r="D23" s="1">
        <f>Mar!K23</f>
        <v>305977.86</v>
      </c>
      <c r="E23" s="1">
        <f t="shared" si="0"/>
        <v>833565.64</v>
      </c>
      <c r="F23" s="1">
        <f>Jan!L23+Feb!L23+Mar!L23</f>
        <v>795585.39999999991</v>
      </c>
      <c r="G23" s="1">
        <f>Jan!E23</f>
        <v>129109.45</v>
      </c>
      <c r="H23" s="1">
        <f>Mar!D23</f>
        <v>111384.92</v>
      </c>
      <c r="I23" s="1">
        <f t="shared" si="1"/>
        <v>851290.16999999993</v>
      </c>
      <c r="J23" s="1">
        <f>Jan!G23+Feb!G23+Mar!G23</f>
        <v>802747.41999999993</v>
      </c>
      <c r="K23" s="1">
        <f t="shared" si="2"/>
        <v>833565.64</v>
      </c>
      <c r="L23" s="1">
        <f t="shared" si="3"/>
        <v>795585.39999999991</v>
      </c>
      <c r="M23" s="1">
        <f t="shared" si="4"/>
        <v>851290.16999999993</v>
      </c>
      <c r="N23" s="1">
        <f t="shared" si="5"/>
        <v>802747.41999999993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 t="s">
        <v>13</v>
      </c>
      <c r="B24" s="1">
        <f>Jan!K24</f>
        <v>343423.33</v>
      </c>
      <c r="C24" s="1">
        <f>Feb!K24</f>
        <v>289013.81999999995</v>
      </c>
      <c r="D24" s="1">
        <f>Mar!K24</f>
        <v>267962.49000000005</v>
      </c>
      <c r="E24" s="1">
        <f t="shared" si="0"/>
        <v>900399.6399999999</v>
      </c>
      <c r="F24" s="1">
        <f>Jan!L24+Feb!L24+Mar!L24</f>
        <v>1022974.6700000002</v>
      </c>
      <c r="G24" s="1">
        <f>Jan!E24</f>
        <v>161337.03</v>
      </c>
      <c r="H24" s="1">
        <f>Mar!D24</f>
        <v>127296.91</v>
      </c>
      <c r="I24" s="1">
        <f t="shared" si="1"/>
        <v>934439.75999999989</v>
      </c>
      <c r="J24" s="1">
        <f>Jan!G24+Feb!G24+Mar!G24</f>
        <v>1013205.81</v>
      </c>
      <c r="K24" s="1">
        <f t="shared" si="2"/>
        <v>900399.6399999999</v>
      </c>
      <c r="L24" s="1">
        <f t="shared" si="3"/>
        <v>1022974.6700000002</v>
      </c>
      <c r="M24" s="1">
        <f t="shared" si="4"/>
        <v>934439.75999999989</v>
      </c>
      <c r="N24" s="1">
        <f t="shared" si="5"/>
        <v>1013205.81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 t="s">
        <v>14</v>
      </c>
      <c r="B25" s="1">
        <f>Jan!K25</f>
        <v>211.21</v>
      </c>
      <c r="C25" s="1">
        <f>Feb!K25</f>
        <v>213.55</v>
      </c>
      <c r="D25" s="1">
        <f>Mar!K25</f>
        <v>93.13</v>
      </c>
      <c r="E25" s="1">
        <f t="shared" si="0"/>
        <v>517.89</v>
      </c>
      <c r="F25" s="1">
        <f>Jan!L25+Feb!L25+Mar!L25</f>
        <v>663.62</v>
      </c>
      <c r="G25" s="1">
        <f>Jan!E25</f>
        <v>0</v>
      </c>
      <c r="H25" s="1">
        <f>Mar!D25</f>
        <v>0</v>
      </c>
      <c r="I25" s="1">
        <f t="shared" si="1"/>
        <v>517.89</v>
      </c>
      <c r="J25" s="1">
        <f>Jan!G25+Feb!G25+Mar!G25</f>
        <v>664.84</v>
      </c>
      <c r="K25" s="1">
        <f t="shared" si="2"/>
        <v>517.89</v>
      </c>
      <c r="L25" s="1">
        <f t="shared" si="3"/>
        <v>663.62</v>
      </c>
      <c r="M25" s="1">
        <f t="shared" si="4"/>
        <v>517.89</v>
      </c>
      <c r="N25" s="1">
        <f t="shared" si="5"/>
        <v>664.84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 t="s">
        <v>15</v>
      </c>
      <c r="B26" s="1">
        <f>Jan!K26</f>
        <v>987818.21</v>
      </c>
      <c r="C26" s="1">
        <f>Feb!K26</f>
        <v>788559.69000000018</v>
      </c>
      <c r="D26" s="1">
        <f>Mar!K26</f>
        <v>1046543.98</v>
      </c>
      <c r="E26" s="1">
        <f t="shared" si="0"/>
        <v>2822921.88</v>
      </c>
      <c r="F26" s="1">
        <f>Jan!L26+Feb!L26+Mar!L26</f>
        <v>2695092.98</v>
      </c>
      <c r="G26" s="1">
        <f>Jan!E26</f>
        <v>437907.11</v>
      </c>
      <c r="H26" s="1">
        <f>Mar!D26</f>
        <v>402501.64</v>
      </c>
      <c r="I26" s="1">
        <f t="shared" si="1"/>
        <v>2858327.3499999996</v>
      </c>
      <c r="J26" s="1">
        <f>Jan!G26+Feb!G26+Mar!G26</f>
        <v>2690322.14</v>
      </c>
      <c r="K26" s="1">
        <f t="shared" si="2"/>
        <v>2822921.88</v>
      </c>
      <c r="L26" s="1">
        <f t="shared" si="3"/>
        <v>2695092.98</v>
      </c>
      <c r="M26" s="1">
        <f t="shared" si="4"/>
        <v>2858327.3499999996</v>
      </c>
      <c r="N26" s="1">
        <f t="shared" si="5"/>
        <v>2690322.14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 t="s">
        <v>16</v>
      </c>
      <c r="B27" s="1">
        <f>Jan!K27</f>
        <v>330194.12</v>
      </c>
      <c r="C27" s="1">
        <f>Feb!K27</f>
        <v>277027.96999999997</v>
      </c>
      <c r="D27" s="1">
        <f>Mar!K27</f>
        <v>418055.33</v>
      </c>
      <c r="E27" s="1">
        <f t="shared" si="0"/>
        <v>1025277.4199999999</v>
      </c>
      <c r="F27" s="1">
        <f>Jan!L27+Feb!L27+Mar!L27</f>
        <v>938392.48</v>
      </c>
      <c r="G27" s="1">
        <f>Jan!E27</f>
        <v>158200.62</v>
      </c>
      <c r="H27" s="1">
        <f>Mar!D27</f>
        <v>140789.43</v>
      </c>
      <c r="I27" s="1">
        <f t="shared" si="1"/>
        <v>1042688.6100000001</v>
      </c>
      <c r="J27" s="1">
        <f>Jan!G27+Feb!G27+Mar!G27</f>
        <v>933152.83</v>
      </c>
      <c r="K27" s="1">
        <f t="shared" si="2"/>
        <v>1025277.4199999999</v>
      </c>
      <c r="L27" s="1">
        <f t="shared" si="3"/>
        <v>938392.48</v>
      </c>
      <c r="M27" s="1">
        <f t="shared" si="4"/>
        <v>1042688.6100000001</v>
      </c>
      <c r="N27" s="1">
        <f t="shared" si="5"/>
        <v>933152.83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 t="s">
        <v>17</v>
      </c>
      <c r="B28" s="1">
        <f>Jan!K28</f>
        <v>0</v>
      </c>
      <c r="C28" s="1">
        <f>Feb!K28</f>
        <v>0</v>
      </c>
      <c r="D28" s="1">
        <f>Mar!K28</f>
        <v>0</v>
      </c>
      <c r="E28" s="1">
        <f t="shared" si="0"/>
        <v>0</v>
      </c>
      <c r="F28" s="1">
        <f>Jan!L28+Feb!L28+Mar!L28</f>
        <v>0</v>
      </c>
      <c r="G28" s="1">
        <f>Jan!E28</f>
        <v>0</v>
      </c>
      <c r="H28" s="1">
        <f>Mar!D28</f>
        <v>0</v>
      </c>
      <c r="I28" s="1">
        <f t="shared" si="1"/>
        <v>0</v>
      </c>
      <c r="J28" s="1">
        <f>Jan!G28+Feb!G28+Mar!G28</f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 t="s">
        <v>18</v>
      </c>
      <c r="B29" s="1">
        <f>Jan!K29</f>
        <v>198408.37000000002</v>
      </c>
      <c r="C29" s="1">
        <f>Feb!K29</f>
        <v>162668.53</v>
      </c>
      <c r="D29" s="1">
        <f>Mar!K29</f>
        <v>184779.27</v>
      </c>
      <c r="E29" s="1">
        <f t="shared" si="0"/>
        <v>545856.17000000004</v>
      </c>
      <c r="F29" s="1">
        <f>Jan!L29+Feb!L29+Mar!L29</f>
        <v>543063.56000000006</v>
      </c>
      <c r="G29" s="1">
        <f>Jan!E29</f>
        <v>93090.79</v>
      </c>
      <c r="H29" s="1">
        <f>Mar!D29</f>
        <v>67446.47</v>
      </c>
      <c r="I29" s="1">
        <f t="shared" si="1"/>
        <v>571500.49000000011</v>
      </c>
      <c r="J29" s="1">
        <f>Jan!G29+Feb!G29+Mar!G29</f>
        <v>548548.99</v>
      </c>
      <c r="K29" s="1">
        <f t="shared" si="2"/>
        <v>545856.17000000004</v>
      </c>
      <c r="L29" s="1">
        <f t="shared" si="3"/>
        <v>543063.56000000006</v>
      </c>
      <c r="M29" s="1">
        <f t="shared" si="4"/>
        <v>571500.49000000011</v>
      </c>
      <c r="N29" s="1">
        <f t="shared" si="5"/>
        <v>548548.99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 t="s">
        <v>19</v>
      </c>
      <c r="B30" s="1">
        <f>Jan!K30</f>
        <v>139716.78</v>
      </c>
      <c r="C30" s="1">
        <f>Feb!K30</f>
        <v>124680.36</v>
      </c>
      <c r="D30" s="1">
        <f>Mar!K30</f>
        <v>232574.51</v>
      </c>
      <c r="E30" s="1">
        <f t="shared" si="0"/>
        <v>496971.65</v>
      </c>
      <c r="F30" s="1">
        <f>Jan!L30+Feb!L30+Mar!L30</f>
        <v>476706.99</v>
      </c>
      <c r="G30" s="1">
        <f>Jan!E30</f>
        <v>63991.79</v>
      </c>
      <c r="H30" s="1">
        <f>Mar!D30</f>
        <v>70979.83</v>
      </c>
      <c r="I30" s="1">
        <f t="shared" si="1"/>
        <v>489983.61000000004</v>
      </c>
      <c r="J30" s="1">
        <f>Jan!G30+Feb!G30+Mar!G30</f>
        <v>470810.69999999995</v>
      </c>
      <c r="K30" s="1">
        <f t="shared" si="2"/>
        <v>496971.65</v>
      </c>
      <c r="L30" s="1">
        <f t="shared" si="3"/>
        <v>476706.99</v>
      </c>
      <c r="M30" s="1">
        <f t="shared" si="4"/>
        <v>489983.61000000004</v>
      </c>
      <c r="N30" s="1">
        <f t="shared" si="5"/>
        <v>470810.69999999995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 t="s">
        <v>20</v>
      </c>
      <c r="B31" s="1">
        <f>Jan!K31</f>
        <v>0</v>
      </c>
      <c r="C31" s="1">
        <f>Feb!K31</f>
        <v>0</v>
      </c>
      <c r="D31" s="1">
        <f>Mar!K31</f>
        <v>0</v>
      </c>
      <c r="E31" s="1">
        <f t="shared" si="0"/>
        <v>0</v>
      </c>
      <c r="F31" s="1">
        <f>Jan!L31+Feb!L31+Mar!L31</f>
        <v>0</v>
      </c>
      <c r="G31" s="1">
        <f>Jan!E31</f>
        <v>0</v>
      </c>
      <c r="H31" s="1">
        <f>Mar!D31</f>
        <v>0</v>
      </c>
      <c r="I31" s="1">
        <f t="shared" si="1"/>
        <v>0</v>
      </c>
      <c r="J31" s="1">
        <f>Jan!G31+Feb!G31+Mar!G31</f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 t="s">
        <v>21</v>
      </c>
      <c r="B32" s="1">
        <f>Jan!K32</f>
        <v>2053708.32</v>
      </c>
      <c r="C32" s="1">
        <f>Feb!K32</f>
        <v>1690543.0699999998</v>
      </c>
      <c r="D32" s="1">
        <f>Mar!K32</f>
        <v>2000839.83</v>
      </c>
      <c r="E32" s="1">
        <f t="shared" si="0"/>
        <v>5745091.2199999997</v>
      </c>
      <c r="F32" s="1">
        <f>Jan!L32+Feb!L32+Mar!L32</f>
        <v>5653449.2599999998</v>
      </c>
      <c r="G32" s="1">
        <f>Jan!E32</f>
        <v>863634.07000000007</v>
      </c>
      <c r="H32" s="1">
        <f>Mar!D32</f>
        <v>674368.22</v>
      </c>
      <c r="I32" s="1">
        <f t="shared" si="1"/>
        <v>5934357.0700000003</v>
      </c>
      <c r="J32" s="1">
        <f>Jan!G32+Feb!G32+Mar!G32</f>
        <v>5736402.3499999996</v>
      </c>
      <c r="K32" s="1">
        <f t="shared" si="2"/>
        <v>5745091.2199999997</v>
      </c>
      <c r="L32" s="1">
        <f t="shared" si="3"/>
        <v>5653449.2599999998</v>
      </c>
      <c r="M32" s="1">
        <f t="shared" si="4"/>
        <v>5934357.0700000003</v>
      </c>
      <c r="N32" s="1">
        <f t="shared" si="5"/>
        <v>5736402.3499999996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 t="s">
        <v>22</v>
      </c>
      <c r="B33" s="1">
        <f>Jan!K33</f>
        <v>744412549.08000004</v>
      </c>
      <c r="C33" s="1">
        <f>Feb!K33</f>
        <v>609993774.71000004</v>
      </c>
      <c r="D33" s="1">
        <f>Mar!K33</f>
        <v>644875132.97000003</v>
      </c>
      <c r="E33" s="1">
        <f t="shared" si="0"/>
        <v>1999281456.76</v>
      </c>
      <c r="F33" s="1">
        <f>Jan!L33+Feb!L33+Mar!L33</f>
        <v>1974100503.6300001</v>
      </c>
      <c r="G33" s="1">
        <f>Jan!E33</f>
        <v>328217090.98000002</v>
      </c>
      <c r="H33" s="1">
        <f>Mar!D33</f>
        <v>268070194.47999999</v>
      </c>
      <c r="I33" s="1">
        <f t="shared" si="1"/>
        <v>2059428353.2599998</v>
      </c>
      <c r="J33" s="1">
        <f>Jan!G33+Feb!G33+Mar!G33</f>
        <v>1999579142.4300003</v>
      </c>
      <c r="K33" s="1">
        <f t="shared" si="2"/>
        <v>1999281456.76</v>
      </c>
      <c r="L33" s="1">
        <f t="shared" si="3"/>
        <v>1974100503.6300001</v>
      </c>
      <c r="M33" s="1">
        <f t="shared" si="4"/>
        <v>2059428353.2599998</v>
      </c>
      <c r="N33" s="1">
        <f t="shared" si="5"/>
        <v>1999579142.4300003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 t="s">
        <v>23</v>
      </c>
      <c r="B34" s="1">
        <f>Jan!K34</f>
        <v>602732.57000000007</v>
      </c>
      <c r="C34" s="1">
        <f>Feb!K34</f>
        <v>508167.77999999997</v>
      </c>
      <c r="D34" s="1">
        <f>Mar!K34</f>
        <v>457950.46</v>
      </c>
      <c r="E34" s="1">
        <f t="shared" si="0"/>
        <v>1568850.81</v>
      </c>
      <c r="F34" s="1">
        <f>Jan!L34+Feb!L34+Mar!L34</f>
        <v>1616187.9100000001</v>
      </c>
      <c r="G34" s="1">
        <f>Jan!E34</f>
        <v>237453.86</v>
      </c>
      <c r="H34" s="1">
        <f>Mar!D34</f>
        <v>242426.15</v>
      </c>
      <c r="I34" s="1">
        <f t="shared" si="1"/>
        <v>1563878.52</v>
      </c>
      <c r="J34" s="1">
        <f>Jan!G34+Feb!G34+Mar!G34</f>
        <v>1594755.48</v>
      </c>
      <c r="K34" s="1">
        <f t="shared" si="2"/>
        <v>1568850.81</v>
      </c>
      <c r="L34" s="1">
        <f t="shared" si="3"/>
        <v>1616187.9100000001</v>
      </c>
      <c r="M34" s="1">
        <f t="shared" si="4"/>
        <v>1563878.52</v>
      </c>
      <c r="N34" s="1">
        <f t="shared" si="5"/>
        <v>1594755.48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 t="s">
        <v>24</v>
      </c>
      <c r="B35" s="1">
        <f>Jan!K35</f>
        <v>90693712.690000013</v>
      </c>
      <c r="C35" s="1">
        <f>Feb!K35</f>
        <v>74228219.379999995</v>
      </c>
      <c r="D35" s="1">
        <f>Mar!K35</f>
        <v>91138910.480000004</v>
      </c>
      <c r="E35" s="1">
        <f t="shared" si="0"/>
        <v>256060842.55000001</v>
      </c>
      <c r="F35" s="1">
        <f>Jan!L35+Feb!L35+Mar!L35</f>
        <v>249262461.79000002</v>
      </c>
      <c r="G35" s="1">
        <f>Jan!E35</f>
        <v>39593458.770000003</v>
      </c>
      <c r="H35" s="1">
        <f>Mar!D35</f>
        <v>33289599.030000001</v>
      </c>
      <c r="I35" s="1">
        <f t="shared" si="1"/>
        <v>262364702.28999999</v>
      </c>
      <c r="J35" s="1">
        <f>Jan!G35+Feb!G35+Mar!G35</f>
        <v>251788024.18000001</v>
      </c>
      <c r="K35" s="1">
        <f t="shared" si="2"/>
        <v>256060842.55000001</v>
      </c>
      <c r="L35" s="1">
        <f t="shared" si="3"/>
        <v>249262461.79000002</v>
      </c>
      <c r="M35" s="1">
        <f t="shared" si="4"/>
        <v>262364702.28999999</v>
      </c>
      <c r="N35" s="1">
        <f t="shared" si="5"/>
        <v>251788024.18000001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24" t="s">
        <v>149</v>
      </c>
      <c r="B36" s="1">
        <f>Jan!K36</f>
        <v>11907.84</v>
      </c>
      <c r="C36" s="1">
        <f>Feb!K36</f>
        <v>4975.6099999999997</v>
      </c>
      <c r="D36" s="1">
        <f>Mar!K36</f>
        <v>12332828.460000001</v>
      </c>
      <c r="E36" s="1">
        <f>B36+C36+D36</f>
        <v>12349711.91</v>
      </c>
      <c r="F36" s="1">
        <f>Jan!L36+Feb!L36+Mar!L36</f>
        <v>9979179.5500000007</v>
      </c>
      <c r="G36" s="1">
        <f>Jan!E36</f>
        <v>0</v>
      </c>
      <c r="H36" s="1">
        <f>Mar!D36</f>
        <v>0</v>
      </c>
      <c r="I36" s="1">
        <f>B36+C36+D36+G36-H36</f>
        <v>12349711.91</v>
      </c>
      <c r="J36" s="1">
        <f>Jan!G36+Feb!G36+Mar!G36</f>
        <v>9979179.5500000007</v>
      </c>
      <c r="K36" s="1">
        <f>E36</f>
        <v>12349711.91</v>
      </c>
      <c r="L36" s="1">
        <f>F36</f>
        <v>9979179.5500000007</v>
      </c>
      <c r="M36" s="1">
        <f>I36</f>
        <v>12349711.91</v>
      </c>
      <c r="N36" s="1">
        <f>J36</f>
        <v>9979179.5500000007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>
        <v>0</v>
      </c>
      <c r="AL36" s="1"/>
      <c r="AM36" s="1"/>
      <c r="AN36" s="1"/>
      <c r="AO36" s="1"/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 t="s">
        <v>25</v>
      </c>
      <c r="B37" s="1">
        <f>Jan!K37</f>
        <v>-1.9063008949160576E-8</v>
      </c>
      <c r="C37" s="1">
        <f>Feb!K37</f>
        <v>2.1456799004226923E-8</v>
      </c>
      <c r="D37" s="1">
        <f>Mar!K37</f>
        <v>-1.2107193470001221E-8</v>
      </c>
      <c r="E37" s="1">
        <f t="shared" si="0"/>
        <v>-9.7134034149348736E-9</v>
      </c>
      <c r="F37" s="1">
        <f>Jan!L37+Feb!L37+Mar!L37</f>
        <v>3.0835508368909359E-8</v>
      </c>
      <c r="G37" s="1">
        <f>Jan!E37</f>
        <v>0</v>
      </c>
      <c r="H37" s="1">
        <f>Mar!D37</f>
        <v>0</v>
      </c>
      <c r="I37" s="1">
        <f t="shared" si="1"/>
        <v>-9.7134034149348736E-9</v>
      </c>
      <c r="J37" s="1">
        <f>Jan!G37+Feb!G37+Mar!G37</f>
        <v>3.0835508368909359E-8</v>
      </c>
      <c r="K37" s="1">
        <f t="shared" si="2"/>
        <v>-9.7134034149348736E-9</v>
      </c>
      <c r="L37" s="1">
        <f t="shared" si="3"/>
        <v>3.0835508368909359E-8</v>
      </c>
      <c r="M37" s="1">
        <f t="shared" si="4"/>
        <v>-9.7134034149348736E-9</v>
      </c>
      <c r="N37" s="1">
        <f t="shared" si="5"/>
        <v>3.0835508368909359E-8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 t="s">
        <v>26</v>
      </c>
      <c r="B38" s="1">
        <f>Jan!K38</f>
        <v>127566.28</v>
      </c>
      <c r="C38" s="1">
        <f>Feb!K38</f>
        <v>105826.81</v>
      </c>
      <c r="D38" s="1">
        <f>Mar!K38</f>
        <v>98978.37</v>
      </c>
      <c r="E38" s="1">
        <f t="shared" si="0"/>
        <v>332371.45999999996</v>
      </c>
      <c r="F38" s="1">
        <f>Jan!L38+Feb!L38+Mar!L38</f>
        <v>297579.05</v>
      </c>
      <c r="G38" s="1">
        <f>Jan!E38</f>
        <v>56369.01</v>
      </c>
      <c r="H38" s="1">
        <f>Mar!D38</f>
        <v>38667.5</v>
      </c>
      <c r="I38" s="1">
        <f t="shared" si="1"/>
        <v>350072.97</v>
      </c>
      <c r="J38" s="1">
        <f>Jan!G38+Feb!G38+Mar!G38</f>
        <v>308719.95</v>
      </c>
      <c r="K38" s="1">
        <f t="shared" si="2"/>
        <v>332371.45999999996</v>
      </c>
      <c r="L38" s="1">
        <f t="shared" si="3"/>
        <v>297579.05</v>
      </c>
      <c r="M38" s="1">
        <f t="shared" si="4"/>
        <v>350072.97</v>
      </c>
      <c r="N38" s="1">
        <f t="shared" si="5"/>
        <v>308719.95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 t="s">
        <v>27</v>
      </c>
      <c r="B39" s="1">
        <f>Jan!K39</f>
        <v>2628867.2599999998</v>
      </c>
      <c r="C39" s="1">
        <f>Feb!K39</f>
        <v>2177648.71</v>
      </c>
      <c r="D39" s="1">
        <f>Mar!K39</f>
        <v>2953602.3</v>
      </c>
      <c r="E39" s="1">
        <f t="shared" si="0"/>
        <v>7760118.2699999996</v>
      </c>
      <c r="F39" s="1">
        <f>Jan!L39+Feb!L39+Mar!L39</f>
        <v>7146720.8599999994</v>
      </c>
      <c r="G39" s="1">
        <f>Jan!E39</f>
        <v>1164989.77</v>
      </c>
      <c r="H39" s="1">
        <f>Mar!D39</f>
        <v>1005369.93</v>
      </c>
      <c r="I39" s="1">
        <f t="shared" si="1"/>
        <v>7919738.1099999994</v>
      </c>
      <c r="J39" s="1">
        <f>Jan!G39+Feb!G39+Mar!G39</f>
        <v>7194059.3200000003</v>
      </c>
      <c r="K39" s="1">
        <f t="shared" si="2"/>
        <v>7760118.2699999996</v>
      </c>
      <c r="L39" s="1">
        <f t="shared" si="3"/>
        <v>7146720.8599999994</v>
      </c>
      <c r="M39" s="1">
        <f t="shared" si="4"/>
        <v>7919738.1099999994</v>
      </c>
      <c r="N39" s="1">
        <f t="shared" si="5"/>
        <v>7194059.3200000003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 t="s">
        <v>28</v>
      </c>
      <c r="B40" s="1">
        <f>Jan!K40</f>
        <v>0</v>
      </c>
      <c r="C40" s="1">
        <f>Feb!K40</f>
        <v>0</v>
      </c>
      <c r="D40" s="1">
        <f>Mar!K40</f>
        <v>0</v>
      </c>
      <c r="E40" s="1">
        <f t="shared" si="0"/>
        <v>0</v>
      </c>
      <c r="F40" s="1">
        <f>Jan!L40+Feb!L40+Mar!L40</f>
        <v>0</v>
      </c>
      <c r="G40" s="1">
        <f>Jan!E40</f>
        <v>0</v>
      </c>
      <c r="H40" s="1">
        <f>Mar!D40</f>
        <v>0</v>
      </c>
      <c r="I40" s="1">
        <f t="shared" si="1"/>
        <v>0</v>
      </c>
      <c r="J40" s="1">
        <f>Jan!G40+Feb!G40+Mar!G40</f>
        <v>0</v>
      </c>
      <c r="K40" s="1">
        <f t="shared" si="2"/>
        <v>0</v>
      </c>
      <c r="L40" s="1">
        <f t="shared" si="3"/>
        <v>0</v>
      </c>
      <c r="M40" s="1">
        <f t="shared" si="4"/>
        <v>0</v>
      </c>
      <c r="N40" s="1">
        <f t="shared" si="5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 t="s">
        <v>29</v>
      </c>
      <c r="B41" s="1">
        <f>Jan!K41</f>
        <v>157669.86000000002</v>
      </c>
      <c r="C41" s="1">
        <f>Feb!K41</f>
        <v>127443.88999999998</v>
      </c>
      <c r="D41" s="1">
        <f>Mar!K41</f>
        <v>172240.83000000002</v>
      </c>
      <c r="E41" s="1">
        <f t="shared" si="0"/>
        <v>457354.58</v>
      </c>
      <c r="F41" s="1">
        <f>Jan!L41+Feb!L41+Mar!L41</f>
        <v>431327.98</v>
      </c>
      <c r="G41" s="1">
        <f>Jan!E41</f>
        <v>73797.01999999999</v>
      </c>
      <c r="H41" s="1">
        <f>Mar!D41</f>
        <v>56363.81</v>
      </c>
      <c r="I41" s="1">
        <f t="shared" si="1"/>
        <v>474787.79</v>
      </c>
      <c r="J41" s="1">
        <f>Jan!G41+Feb!G41+Mar!G41</f>
        <v>425822.36</v>
      </c>
      <c r="K41" s="1">
        <f t="shared" si="2"/>
        <v>457354.58</v>
      </c>
      <c r="L41" s="1">
        <f t="shared" si="3"/>
        <v>431327.98</v>
      </c>
      <c r="M41" s="1">
        <f t="shared" si="4"/>
        <v>474787.79</v>
      </c>
      <c r="N41" s="1">
        <f t="shared" si="5"/>
        <v>425822.36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 t="s">
        <v>30</v>
      </c>
      <c r="B42" s="1">
        <f>Jan!K42</f>
        <v>0</v>
      </c>
      <c r="C42" s="1">
        <f>Feb!K42</f>
        <v>0</v>
      </c>
      <c r="D42" s="1">
        <f>Mar!K42</f>
        <v>0</v>
      </c>
      <c r="E42" s="1">
        <f t="shared" si="0"/>
        <v>0</v>
      </c>
      <c r="F42" s="1">
        <f>Jan!L42+Feb!L42+Mar!L42</f>
        <v>0</v>
      </c>
      <c r="G42" s="1">
        <f>Jan!E42</f>
        <v>0</v>
      </c>
      <c r="H42" s="1">
        <f>Mar!D42</f>
        <v>0</v>
      </c>
      <c r="I42" s="1">
        <f t="shared" si="1"/>
        <v>0</v>
      </c>
      <c r="J42" s="1">
        <f>Jan!G42+Feb!G42+Mar!G42</f>
        <v>0</v>
      </c>
      <c r="K42" s="1">
        <f t="shared" si="2"/>
        <v>0</v>
      </c>
      <c r="L42" s="1">
        <f t="shared" si="3"/>
        <v>0</v>
      </c>
      <c r="M42" s="1">
        <f t="shared" si="4"/>
        <v>0</v>
      </c>
      <c r="N42" s="1">
        <f t="shared" si="5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 t="s">
        <v>31</v>
      </c>
      <c r="B43" s="1">
        <f>Jan!K43</f>
        <v>398559.01999999996</v>
      </c>
      <c r="C43" s="1">
        <f>Feb!K43</f>
        <v>317134.83999999997</v>
      </c>
      <c r="D43" s="1">
        <f>Mar!K43</f>
        <v>451621.56999999995</v>
      </c>
      <c r="E43" s="1">
        <f t="shared" si="0"/>
        <v>1167315.4299999997</v>
      </c>
      <c r="F43" s="1">
        <f>Jan!L43+Feb!L43+Mar!L43</f>
        <v>992732.60000000009</v>
      </c>
      <c r="G43" s="1">
        <f>Jan!E43</f>
        <v>174351.18000000002</v>
      </c>
      <c r="H43" s="1">
        <f>Mar!D43</f>
        <v>148646.46</v>
      </c>
      <c r="I43" s="1">
        <f t="shared" si="1"/>
        <v>1193020.1499999997</v>
      </c>
      <c r="J43" s="1">
        <f>Jan!G43+Feb!G43+Mar!G43</f>
        <v>1005158.9100000001</v>
      </c>
      <c r="K43" s="1">
        <f t="shared" si="2"/>
        <v>1167315.4299999997</v>
      </c>
      <c r="L43" s="1">
        <f t="shared" si="3"/>
        <v>992732.60000000009</v>
      </c>
      <c r="M43" s="1">
        <f t="shared" si="4"/>
        <v>1193020.1499999997</v>
      </c>
      <c r="N43" s="1">
        <f t="shared" si="5"/>
        <v>1005158.9100000001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 t="s">
        <v>32</v>
      </c>
      <c r="B44" s="1">
        <f>Jan!K44</f>
        <v>404888.64999999997</v>
      </c>
      <c r="C44" s="1">
        <f>Feb!K44</f>
        <v>333783.72000000009</v>
      </c>
      <c r="D44" s="1">
        <f>Mar!K44</f>
        <v>449444.31000000006</v>
      </c>
      <c r="E44" s="1">
        <f t="shared" si="0"/>
        <v>1188116.6800000002</v>
      </c>
      <c r="F44" s="1">
        <f>Jan!L44+Feb!L44+Mar!L44</f>
        <v>1106583.83</v>
      </c>
      <c r="G44" s="1">
        <f>Jan!E44</f>
        <v>184482.65000000002</v>
      </c>
      <c r="H44" s="1">
        <f>Mar!D44</f>
        <v>160901.57</v>
      </c>
      <c r="I44" s="1">
        <f t="shared" si="1"/>
        <v>1211697.76</v>
      </c>
      <c r="J44" s="1">
        <f>Jan!G44+Feb!G44+Mar!G44</f>
        <v>1104923.6300000001</v>
      </c>
      <c r="K44" s="1">
        <f t="shared" si="2"/>
        <v>1188116.6800000002</v>
      </c>
      <c r="L44" s="1">
        <f t="shared" si="3"/>
        <v>1106583.83</v>
      </c>
      <c r="M44" s="1">
        <f t="shared" si="4"/>
        <v>1211697.76</v>
      </c>
      <c r="N44" s="1">
        <f t="shared" si="5"/>
        <v>1104923.6300000001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 t="s">
        <v>33</v>
      </c>
      <c r="B45" s="1">
        <f>Jan!K45</f>
        <v>0</v>
      </c>
      <c r="C45" s="1">
        <f>Feb!K45</f>
        <v>0</v>
      </c>
      <c r="D45" s="1">
        <f>Mar!K45</f>
        <v>0</v>
      </c>
      <c r="E45" s="1">
        <f t="shared" si="0"/>
        <v>0</v>
      </c>
      <c r="F45" s="1">
        <f>Jan!L45+Feb!L45+Mar!L45</f>
        <v>0</v>
      </c>
      <c r="G45" s="1">
        <f>Jan!E45</f>
        <v>0</v>
      </c>
      <c r="H45" s="1">
        <f>Mar!D45</f>
        <v>0</v>
      </c>
      <c r="I45" s="1">
        <f t="shared" si="1"/>
        <v>0</v>
      </c>
      <c r="J45" s="1">
        <f>Jan!G45+Feb!G45+Mar!G45</f>
        <v>0</v>
      </c>
      <c r="K45" s="1">
        <f t="shared" si="2"/>
        <v>0</v>
      </c>
      <c r="L45" s="1">
        <f t="shared" si="3"/>
        <v>0</v>
      </c>
      <c r="M45" s="1">
        <f t="shared" si="4"/>
        <v>0</v>
      </c>
      <c r="N45" s="1">
        <f t="shared" si="5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 t="s">
        <v>34</v>
      </c>
      <c r="B46" s="1">
        <f>Jan!K46</f>
        <v>1308344.3799999999</v>
      </c>
      <c r="C46" s="1">
        <f>Feb!K46</f>
        <v>991564.7</v>
      </c>
      <c r="D46" s="1">
        <f>Mar!K46</f>
        <v>1258436.96</v>
      </c>
      <c r="E46" s="1">
        <f t="shared" si="0"/>
        <v>3558346.04</v>
      </c>
      <c r="F46" s="1">
        <f>Jan!L46+Feb!L46+Mar!L46</f>
        <v>3372612.96</v>
      </c>
      <c r="G46" s="1">
        <f>Jan!E46</f>
        <v>549635.61</v>
      </c>
      <c r="H46" s="1">
        <f>Mar!D46</f>
        <v>507401.03</v>
      </c>
      <c r="I46" s="1">
        <f t="shared" si="1"/>
        <v>3600580.62</v>
      </c>
      <c r="J46" s="1">
        <f>Jan!G46+Feb!G46+Mar!G46</f>
        <v>3379294.1399999997</v>
      </c>
      <c r="K46" s="1">
        <f t="shared" si="2"/>
        <v>3558346.04</v>
      </c>
      <c r="L46" s="1">
        <f t="shared" si="3"/>
        <v>3372612.96</v>
      </c>
      <c r="M46" s="1">
        <f t="shared" si="4"/>
        <v>3600580.62</v>
      </c>
      <c r="N46" s="1">
        <f t="shared" si="5"/>
        <v>3379294.1399999997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 t="s">
        <v>35</v>
      </c>
      <c r="B47" s="1">
        <f>Jan!K47</f>
        <v>0</v>
      </c>
      <c r="C47" s="1">
        <f>Feb!K47</f>
        <v>0</v>
      </c>
      <c r="D47" s="1">
        <f>Mar!K47</f>
        <v>0</v>
      </c>
      <c r="E47" s="1">
        <f t="shared" si="0"/>
        <v>0</v>
      </c>
      <c r="F47" s="1">
        <f>Jan!L47+Feb!L47+Mar!L47</f>
        <v>0</v>
      </c>
      <c r="G47" s="1">
        <f>Jan!E47</f>
        <v>0</v>
      </c>
      <c r="H47" s="1">
        <f>Mar!D47</f>
        <v>0</v>
      </c>
      <c r="I47" s="1">
        <f t="shared" si="1"/>
        <v>0</v>
      </c>
      <c r="J47" s="1">
        <f>Jan!G47+Feb!G47+Mar!G47</f>
        <v>0</v>
      </c>
      <c r="K47" s="1">
        <f t="shared" si="2"/>
        <v>0</v>
      </c>
      <c r="L47" s="1">
        <f t="shared" si="3"/>
        <v>0</v>
      </c>
      <c r="M47" s="1">
        <f t="shared" si="4"/>
        <v>0</v>
      </c>
      <c r="N47" s="1">
        <f t="shared" si="5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 t="s">
        <v>36</v>
      </c>
      <c r="B48" s="1">
        <f>Jan!K48</f>
        <v>45079.240000000005</v>
      </c>
      <c r="C48" s="1">
        <f>Feb!K48</f>
        <v>37664.369999999995</v>
      </c>
      <c r="D48" s="1">
        <f>Mar!K48</f>
        <v>29411.489999999998</v>
      </c>
      <c r="E48" s="1">
        <f t="shared" si="0"/>
        <v>112155.1</v>
      </c>
      <c r="F48" s="1">
        <f>Jan!L48+Feb!L48+Mar!L48</f>
        <v>106224.13</v>
      </c>
      <c r="G48" s="1">
        <f>Jan!E48</f>
        <v>20680.21</v>
      </c>
      <c r="H48" s="1">
        <f>Mar!D48</f>
        <v>11081.81</v>
      </c>
      <c r="I48" s="1">
        <f t="shared" si="1"/>
        <v>121753.5</v>
      </c>
      <c r="J48" s="1">
        <f>Jan!G48+Feb!G48+Mar!G48</f>
        <v>114271.48000000001</v>
      </c>
      <c r="K48" s="1">
        <f t="shared" si="2"/>
        <v>112155.1</v>
      </c>
      <c r="L48" s="1">
        <f t="shared" si="3"/>
        <v>106224.13</v>
      </c>
      <c r="M48" s="1">
        <f t="shared" si="4"/>
        <v>121753.5</v>
      </c>
      <c r="N48" s="1">
        <f t="shared" si="5"/>
        <v>114271.48000000001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 t="s">
        <v>37</v>
      </c>
      <c r="B49" s="1">
        <f>Jan!K49</f>
        <v>0</v>
      </c>
      <c r="C49" s="1">
        <f>Feb!K49</f>
        <v>0</v>
      </c>
      <c r="D49" s="1">
        <f>Mar!K49</f>
        <v>0</v>
      </c>
      <c r="E49" s="1">
        <f t="shared" si="0"/>
        <v>0</v>
      </c>
      <c r="F49" s="1">
        <f>Jan!L49+Feb!L49+Mar!L49</f>
        <v>0</v>
      </c>
      <c r="G49" s="1">
        <f>Jan!E49</f>
        <v>0</v>
      </c>
      <c r="H49" s="1">
        <f>Mar!D49</f>
        <v>0</v>
      </c>
      <c r="I49" s="1">
        <f t="shared" si="1"/>
        <v>0</v>
      </c>
      <c r="J49" s="1">
        <f>Jan!G49+Feb!G49+Mar!G49</f>
        <v>0</v>
      </c>
      <c r="K49" s="1">
        <f t="shared" si="2"/>
        <v>0</v>
      </c>
      <c r="L49" s="1">
        <f t="shared" si="3"/>
        <v>0</v>
      </c>
      <c r="M49" s="1">
        <f t="shared" si="4"/>
        <v>0</v>
      </c>
      <c r="N49" s="1">
        <f t="shared" si="5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 t="s">
        <v>38</v>
      </c>
      <c r="B50" s="1">
        <f>Jan!K50</f>
        <v>651047.62000000011</v>
      </c>
      <c r="C50" s="1">
        <f>Feb!K50</f>
        <v>529098.99</v>
      </c>
      <c r="D50" s="1">
        <f>Mar!K50</f>
        <v>714603.89000000013</v>
      </c>
      <c r="E50" s="1">
        <f t="shared" si="0"/>
        <v>1894750.5000000002</v>
      </c>
      <c r="F50" s="1">
        <f>Jan!L50+Feb!L50+Mar!L50</f>
        <v>1783693.1799999997</v>
      </c>
      <c r="G50" s="1">
        <f>Jan!E50</f>
        <v>303254.78999999998</v>
      </c>
      <c r="H50" s="1">
        <f>Mar!D50</f>
        <v>270921.53999999998</v>
      </c>
      <c r="I50" s="1">
        <f t="shared" si="1"/>
        <v>1927083.75</v>
      </c>
      <c r="J50" s="1">
        <f>Jan!G50+Feb!G50+Mar!G50</f>
        <v>1796118.2499999998</v>
      </c>
      <c r="K50" s="1">
        <f t="shared" si="2"/>
        <v>1894750.5000000002</v>
      </c>
      <c r="L50" s="1">
        <f t="shared" si="3"/>
        <v>1783693.1799999997</v>
      </c>
      <c r="M50" s="1">
        <f t="shared" si="4"/>
        <v>1927083.75</v>
      </c>
      <c r="N50" s="1">
        <f t="shared" si="5"/>
        <v>1796118.2499999998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 t="s">
        <v>39</v>
      </c>
      <c r="B51" s="1">
        <f>Jan!K51</f>
        <v>0</v>
      </c>
      <c r="C51" s="1">
        <f>Feb!K51</f>
        <v>0</v>
      </c>
      <c r="D51" s="1">
        <f>Mar!K51</f>
        <v>0</v>
      </c>
      <c r="E51" s="1">
        <f t="shared" si="0"/>
        <v>0</v>
      </c>
      <c r="F51" s="1">
        <f>Jan!L51+Feb!L51+Mar!L51</f>
        <v>0</v>
      </c>
      <c r="G51" s="1">
        <f>Jan!E51</f>
        <v>0</v>
      </c>
      <c r="H51" s="1">
        <f>Mar!D51</f>
        <v>0</v>
      </c>
      <c r="I51" s="1">
        <f t="shared" si="1"/>
        <v>0</v>
      </c>
      <c r="J51" s="1">
        <f>Jan!G51+Feb!G51+Mar!G51</f>
        <v>0</v>
      </c>
      <c r="K51" s="1">
        <f t="shared" si="2"/>
        <v>0</v>
      </c>
      <c r="L51" s="1">
        <f t="shared" si="3"/>
        <v>0</v>
      </c>
      <c r="M51" s="1">
        <f t="shared" si="4"/>
        <v>0</v>
      </c>
      <c r="N51" s="1">
        <f t="shared" si="5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 t="s">
        <v>40</v>
      </c>
      <c r="B52" s="1">
        <f>Jan!K52</f>
        <v>58193.37</v>
      </c>
      <c r="C52" s="1">
        <f>Feb!K52</f>
        <v>47849.66</v>
      </c>
      <c r="D52" s="1">
        <f>Mar!K52</f>
        <v>75978.079999999987</v>
      </c>
      <c r="E52" s="1">
        <f t="shared" si="0"/>
        <v>182021.11</v>
      </c>
      <c r="F52" s="1">
        <f>Jan!L52+Feb!L52+Mar!L52</f>
        <v>152871.54</v>
      </c>
      <c r="G52" s="1">
        <f>Jan!E52</f>
        <v>24372.14</v>
      </c>
      <c r="H52" s="1">
        <f>Mar!D52</f>
        <v>20858.57</v>
      </c>
      <c r="I52" s="1">
        <f t="shared" si="1"/>
        <v>185534.68</v>
      </c>
      <c r="J52" s="1">
        <f>Jan!G52+Feb!G52+Mar!G52</f>
        <v>153924.98000000001</v>
      </c>
      <c r="K52" s="1">
        <f t="shared" si="2"/>
        <v>182021.11</v>
      </c>
      <c r="L52" s="1">
        <f t="shared" si="3"/>
        <v>152871.54</v>
      </c>
      <c r="M52" s="1">
        <f t="shared" si="4"/>
        <v>185534.68</v>
      </c>
      <c r="N52" s="1">
        <f t="shared" si="5"/>
        <v>153924.98000000001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 t="s">
        <v>41</v>
      </c>
      <c r="B53" s="1">
        <f>Jan!K53</f>
        <v>929603.1100000001</v>
      </c>
      <c r="C53" s="1">
        <f>Feb!K53</f>
        <v>793597.19</v>
      </c>
      <c r="D53" s="1">
        <f>Mar!K53</f>
        <v>895167.3600000001</v>
      </c>
      <c r="E53" s="1">
        <f t="shared" si="0"/>
        <v>2618367.66</v>
      </c>
      <c r="F53" s="1">
        <f>Jan!L53+Feb!L53+Mar!L53</f>
        <v>2683139.71</v>
      </c>
      <c r="G53" s="1">
        <f>Jan!E53</f>
        <v>426771.53</v>
      </c>
      <c r="H53" s="1">
        <f>Mar!D53</f>
        <v>384238.88</v>
      </c>
      <c r="I53" s="1">
        <f t="shared" si="1"/>
        <v>2660900.3100000005</v>
      </c>
      <c r="J53" s="1">
        <f>Jan!G53+Feb!G53+Mar!G53</f>
        <v>2690412</v>
      </c>
      <c r="K53" s="1">
        <f t="shared" si="2"/>
        <v>2618367.66</v>
      </c>
      <c r="L53" s="1">
        <f t="shared" si="3"/>
        <v>2683139.71</v>
      </c>
      <c r="M53" s="1">
        <f t="shared" si="4"/>
        <v>2660900.3100000005</v>
      </c>
      <c r="N53" s="1">
        <f t="shared" si="5"/>
        <v>2690412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 t="s">
        <v>42</v>
      </c>
      <c r="B54" s="1">
        <f>Jan!K54</f>
        <v>0</v>
      </c>
      <c r="C54" s="1">
        <f>Feb!K54</f>
        <v>0</v>
      </c>
      <c r="D54" s="1">
        <f>Mar!K54</f>
        <v>0</v>
      </c>
      <c r="E54" s="1">
        <f t="shared" si="0"/>
        <v>0</v>
      </c>
      <c r="F54" s="1">
        <f>Jan!L54+Feb!L54+Mar!L54</f>
        <v>0</v>
      </c>
      <c r="G54" s="1">
        <f>Jan!E54</f>
        <v>0</v>
      </c>
      <c r="H54" s="1">
        <f>Mar!D54</f>
        <v>0</v>
      </c>
      <c r="I54" s="1">
        <f t="shared" si="1"/>
        <v>0</v>
      </c>
      <c r="J54" s="1">
        <f>Jan!G54+Feb!G54+Mar!G54</f>
        <v>0</v>
      </c>
      <c r="K54" s="1">
        <f t="shared" si="2"/>
        <v>0</v>
      </c>
      <c r="L54" s="1">
        <f t="shared" si="3"/>
        <v>0</v>
      </c>
      <c r="M54" s="1">
        <f t="shared" si="4"/>
        <v>0</v>
      </c>
      <c r="N54" s="1">
        <f t="shared" si="5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 t="s">
        <v>43</v>
      </c>
      <c r="B55" s="1">
        <f>Jan!K55</f>
        <v>30.06</v>
      </c>
      <c r="C55" s="1">
        <f>Feb!K55</f>
        <v>29.97</v>
      </c>
      <c r="D55" s="1">
        <f>Mar!K55</f>
        <v>79.83</v>
      </c>
      <c r="E55" s="1">
        <f t="shared" si="0"/>
        <v>139.86000000000001</v>
      </c>
      <c r="F55" s="1">
        <f>Jan!L55+Feb!L55+Mar!L55</f>
        <v>12.780000000000001</v>
      </c>
      <c r="G55" s="1">
        <f>Jan!E55</f>
        <v>0</v>
      </c>
      <c r="H55" s="1">
        <f>Mar!D55</f>
        <v>0</v>
      </c>
      <c r="I55" s="1">
        <f t="shared" si="1"/>
        <v>139.86000000000001</v>
      </c>
      <c r="J55" s="1">
        <f>Jan!G55+Feb!G55+Mar!G55</f>
        <v>12.780000000000001</v>
      </c>
      <c r="K55" s="1">
        <f t="shared" si="2"/>
        <v>139.86000000000001</v>
      </c>
      <c r="L55" s="1">
        <f t="shared" si="3"/>
        <v>12.780000000000001</v>
      </c>
      <c r="M55" s="1">
        <f t="shared" si="4"/>
        <v>139.86000000000001</v>
      </c>
      <c r="N55" s="1">
        <f t="shared" si="5"/>
        <v>12.780000000000001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 t="s">
        <v>44</v>
      </c>
      <c r="B56" s="1">
        <f>Jan!K56</f>
        <v>0</v>
      </c>
      <c r="C56" s="1">
        <f>Feb!K56</f>
        <v>0</v>
      </c>
      <c r="D56" s="1">
        <f>Mar!K56</f>
        <v>0</v>
      </c>
      <c r="E56" s="1">
        <f t="shared" si="0"/>
        <v>0</v>
      </c>
      <c r="F56" s="1">
        <f>Jan!L56+Feb!L56+Mar!L56</f>
        <v>0</v>
      </c>
      <c r="G56" s="1">
        <f>Jan!E56</f>
        <v>0</v>
      </c>
      <c r="H56" s="1">
        <f>Mar!D56</f>
        <v>0</v>
      </c>
      <c r="I56" s="1">
        <f t="shared" si="1"/>
        <v>0</v>
      </c>
      <c r="J56" s="1">
        <f>Jan!G56+Feb!G56+Mar!G56</f>
        <v>0</v>
      </c>
      <c r="K56" s="1">
        <f t="shared" si="2"/>
        <v>0</v>
      </c>
      <c r="L56" s="1">
        <f t="shared" si="3"/>
        <v>0</v>
      </c>
      <c r="M56" s="1">
        <f t="shared" si="4"/>
        <v>0</v>
      </c>
      <c r="N56" s="1">
        <f t="shared" si="5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 t="s">
        <v>45</v>
      </c>
      <c r="B57" s="1">
        <f>Jan!K57</f>
        <v>920386.8600000001</v>
      </c>
      <c r="C57" s="1">
        <f>Feb!K57</f>
        <v>745870.75999999989</v>
      </c>
      <c r="D57" s="1">
        <f>Mar!K57</f>
        <v>998198.1</v>
      </c>
      <c r="E57" s="1">
        <f t="shared" si="0"/>
        <v>2664455.7200000002</v>
      </c>
      <c r="F57" s="1">
        <f>Jan!L57+Feb!L57+Mar!L57</f>
        <v>2492718.21</v>
      </c>
      <c r="G57" s="1">
        <f>Jan!E57</f>
        <v>412239.71</v>
      </c>
      <c r="H57" s="1">
        <f>Mar!D57</f>
        <v>364171.01</v>
      </c>
      <c r="I57" s="1">
        <f t="shared" si="1"/>
        <v>2712524.42</v>
      </c>
      <c r="J57" s="1">
        <f>Jan!G57+Feb!G57+Mar!G57</f>
        <v>2508462.85</v>
      </c>
      <c r="K57" s="1">
        <f t="shared" si="2"/>
        <v>2664455.7200000002</v>
      </c>
      <c r="L57" s="1">
        <f t="shared" si="3"/>
        <v>2492718.21</v>
      </c>
      <c r="M57" s="1">
        <f t="shared" si="4"/>
        <v>2712524.42</v>
      </c>
      <c r="N57" s="1">
        <f t="shared" si="5"/>
        <v>2508462.85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 t="s">
        <v>46</v>
      </c>
      <c r="B58" s="1">
        <f>Jan!K58</f>
        <v>5084046.03</v>
      </c>
      <c r="C58" s="1">
        <f>Feb!K58</f>
        <v>4131738.45</v>
      </c>
      <c r="D58" s="1">
        <f>Mar!K58</f>
        <v>3680281</v>
      </c>
      <c r="E58" s="1">
        <f t="shared" si="0"/>
        <v>12896065.48</v>
      </c>
      <c r="F58" s="1">
        <f>Jan!L58+Feb!L58+Mar!L58</f>
        <v>12843474.420000002</v>
      </c>
      <c r="G58" s="1">
        <f>Jan!E58</f>
        <v>2233607.84</v>
      </c>
      <c r="H58" s="1">
        <f>Mar!D58</f>
        <v>1684932.37</v>
      </c>
      <c r="I58" s="1">
        <f t="shared" si="1"/>
        <v>13444740.949999999</v>
      </c>
      <c r="J58" s="1">
        <f>Jan!G58+Feb!G58+Mar!G58</f>
        <v>13234348.949999999</v>
      </c>
      <c r="K58" s="1">
        <f t="shared" si="2"/>
        <v>12896065.48</v>
      </c>
      <c r="L58" s="1">
        <f t="shared" si="3"/>
        <v>12843474.420000002</v>
      </c>
      <c r="M58" s="1">
        <f t="shared" si="4"/>
        <v>13444740.949999999</v>
      </c>
      <c r="N58" s="1">
        <f t="shared" si="5"/>
        <v>13234348.949999999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 t="s">
        <v>47</v>
      </c>
      <c r="B59" s="1">
        <f>Jan!K59</f>
        <v>6090349.9399999995</v>
      </c>
      <c r="C59" s="1">
        <f>Feb!K59</f>
        <v>5161197.7700000005</v>
      </c>
      <c r="D59" s="1">
        <f>Mar!K59</f>
        <v>5449845.9400000004</v>
      </c>
      <c r="E59" s="1">
        <f t="shared" si="0"/>
        <v>16701393.650000002</v>
      </c>
      <c r="F59" s="1">
        <f>Jan!L59+Feb!L59+Mar!L59</f>
        <v>15686269.759999998</v>
      </c>
      <c r="G59" s="1">
        <f>Jan!E59</f>
        <v>2713874.12</v>
      </c>
      <c r="H59" s="1">
        <f>Mar!D59</f>
        <v>2166105.6</v>
      </c>
      <c r="I59" s="1">
        <f t="shared" si="1"/>
        <v>17249162.170000002</v>
      </c>
      <c r="J59" s="1">
        <f>Jan!G59+Feb!G59+Mar!G59</f>
        <v>16024037.030000001</v>
      </c>
      <c r="K59" s="1">
        <f t="shared" si="2"/>
        <v>16701393.650000002</v>
      </c>
      <c r="L59" s="1">
        <f t="shared" si="3"/>
        <v>15686269.759999998</v>
      </c>
      <c r="M59" s="1">
        <f t="shared" si="4"/>
        <v>17249162.170000002</v>
      </c>
      <c r="N59" s="1">
        <f t="shared" si="5"/>
        <v>16024037.030000001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 t="s">
        <v>48</v>
      </c>
      <c r="B60" s="1">
        <f>Jan!K60</f>
        <v>3046647.23</v>
      </c>
      <c r="C60" s="1">
        <f>Feb!K60</f>
        <v>2582500.7700000005</v>
      </c>
      <c r="D60" s="1">
        <f>Mar!K60</f>
        <v>2727034.9</v>
      </c>
      <c r="E60" s="1">
        <f t="shared" si="0"/>
        <v>8356182.9000000004</v>
      </c>
      <c r="F60" s="1">
        <f>Jan!L60+Feb!L60+Mar!L60</f>
        <v>7844655.7200000007</v>
      </c>
      <c r="G60" s="1">
        <f>Jan!E60</f>
        <v>1356937.12</v>
      </c>
      <c r="H60" s="1">
        <f>Mar!D60</f>
        <v>1083052.82</v>
      </c>
      <c r="I60" s="1">
        <f t="shared" si="1"/>
        <v>8630067.1999999993</v>
      </c>
      <c r="J60" s="1">
        <f>Jan!G60+Feb!G60+Mar!G60</f>
        <v>8013539.9500000011</v>
      </c>
      <c r="K60" s="1">
        <f t="shared" si="2"/>
        <v>8356182.9000000004</v>
      </c>
      <c r="L60" s="1">
        <f t="shared" si="3"/>
        <v>7844655.7200000007</v>
      </c>
      <c r="M60" s="1">
        <f t="shared" si="4"/>
        <v>8630067.1999999993</v>
      </c>
      <c r="N60" s="1">
        <f t="shared" si="5"/>
        <v>8013539.9500000011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>
      <c r="A61" s="6" t="s">
        <v>49</v>
      </c>
      <c r="B61" s="25" t="s">
        <v>123</v>
      </c>
      <c r="C61" s="25" t="s">
        <v>123</v>
      </c>
      <c r="D61" s="25" t="s">
        <v>123</v>
      </c>
      <c r="E61" s="25" t="s">
        <v>123</v>
      </c>
      <c r="F61" s="25" t="s">
        <v>123</v>
      </c>
      <c r="G61" s="25" t="s">
        <v>123</v>
      </c>
      <c r="H61" s="25" t="s">
        <v>123</v>
      </c>
      <c r="I61" s="49" t="s">
        <v>123</v>
      </c>
      <c r="J61" s="25" t="s">
        <v>123</v>
      </c>
      <c r="K61" s="25" t="s">
        <v>123</v>
      </c>
      <c r="L61" s="25" t="s">
        <v>123</v>
      </c>
      <c r="M61" s="25" t="s">
        <v>123</v>
      </c>
      <c r="N61" s="25" t="s">
        <v>123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 t="s">
        <v>50</v>
      </c>
      <c r="B62" s="1">
        <f>Jan!K62</f>
        <v>24342373.430000003</v>
      </c>
      <c r="C62" s="1">
        <f>Feb!K62</f>
        <v>20716312.41</v>
      </c>
      <c r="D62" s="1">
        <f>Mar!K62</f>
        <v>23799627.66</v>
      </c>
      <c r="E62" s="1">
        <f t="shared" ref="E62:E93" si="6">B62+C62+D62</f>
        <v>68858313.5</v>
      </c>
      <c r="F62" s="1">
        <f>Jan!L62+Feb!L62+Mar!L62</f>
        <v>65855072.600000001</v>
      </c>
      <c r="G62" s="1">
        <f>Jan!E62</f>
        <v>10962071.870000001</v>
      </c>
      <c r="H62" s="1">
        <f>Mar!D62</f>
        <v>9413400.0899999999</v>
      </c>
      <c r="I62" s="1">
        <f t="shared" ref="I62:I93" si="7">B62+C62+D62+G62-H62</f>
        <v>70406985.280000001</v>
      </c>
      <c r="J62" s="1">
        <f>Jan!G62+Feb!G62+Mar!G62</f>
        <v>66517663.980000004</v>
      </c>
      <c r="K62" s="1">
        <f t="shared" ref="K62:K93" si="8">E62</f>
        <v>68858313.5</v>
      </c>
      <c r="L62" s="1">
        <f t="shared" ref="L62:L93" si="9">F62</f>
        <v>65855072.600000001</v>
      </c>
      <c r="M62" s="1">
        <f t="shared" ref="M62:M93" si="10">I62</f>
        <v>70406985.280000001</v>
      </c>
      <c r="N62" s="1">
        <f t="shared" ref="N62:N93" si="11">J62</f>
        <v>66517663.980000004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 t="s">
        <v>51</v>
      </c>
      <c r="B63" s="1">
        <f>Jan!K63</f>
        <v>1765516.48</v>
      </c>
      <c r="C63" s="1">
        <f>Feb!K63</f>
        <v>1441302.6</v>
      </c>
      <c r="D63" s="1">
        <f>Mar!K63</f>
        <v>2485250.2600000002</v>
      </c>
      <c r="E63" s="1">
        <f t="shared" si="6"/>
        <v>5692069.3399999999</v>
      </c>
      <c r="F63" s="1">
        <f>Jan!L63+Feb!L63+Mar!L63</f>
        <v>5004541.1100000003</v>
      </c>
      <c r="G63" s="1">
        <f>Jan!E63</f>
        <v>771714.63</v>
      </c>
      <c r="H63" s="1">
        <f>Mar!D63</f>
        <v>693350.58</v>
      </c>
      <c r="I63" s="1">
        <f t="shared" si="7"/>
        <v>5770433.3899999997</v>
      </c>
      <c r="J63" s="1">
        <f>Jan!G63+Feb!G63+Mar!G63</f>
        <v>5012576.7200000007</v>
      </c>
      <c r="K63" s="1">
        <f t="shared" si="8"/>
        <v>5692069.3399999999</v>
      </c>
      <c r="L63" s="1">
        <f t="shared" si="9"/>
        <v>5004541.1100000003</v>
      </c>
      <c r="M63" s="1">
        <f t="shared" si="10"/>
        <v>5770433.3899999997</v>
      </c>
      <c r="N63" s="1">
        <f t="shared" si="11"/>
        <v>5012576.7200000007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 t="s">
        <v>52</v>
      </c>
      <c r="B64" s="1">
        <f>Jan!K64</f>
        <v>12443727.239999998</v>
      </c>
      <c r="C64" s="1">
        <f>Feb!K64</f>
        <v>10079429.990000002</v>
      </c>
      <c r="D64" s="1">
        <f>Mar!K64</f>
        <v>12922333.210000001</v>
      </c>
      <c r="E64" s="1">
        <f t="shared" si="6"/>
        <v>35445490.439999998</v>
      </c>
      <c r="F64" s="1">
        <f>Jan!L64+Feb!L64+Mar!L64</f>
        <v>32134201.489999998</v>
      </c>
      <c r="G64" s="1">
        <f>Jan!E64</f>
        <v>5565088.75</v>
      </c>
      <c r="H64" s="1">
        <f>Mar!D64</f>
        <v>4887056.05</v>
      </c>
      <c r="I64" s="1">
        <f t="shared" si="7"/>
        <v>36123523.140000001</v>
      </c>
      <c r="J64" s="1">
        <f>Jan!G64+Feb!G64+Mar!G64</f>
        <v>32451404.25</v>
      </c>
      <c r="K64" s="1">
        <f t="shared" si="8"/>
        <v>35445490.439999998</v>
      </c>
      <c r="L64" s="1">
        <f t="shared" si="9"/>
        <v>32134201.489999998</v>
      </c>
      <c r="M64" s="1">
        <f t="shared" si="10"/>
        <v>36123523.140000001</v>
      </c>
      <c r="N64" s="1">
        <f t="shared" si="11"/>
        <v>32451404.25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 t="s">
        <v>53</v>
      </c>
      <c r="B65" s="1">
        <f>Jan!K65</f>
        <v>3355118.3</v>
      </c>
      <c r="C65" s="1">
        <f>Feb!K65</f>
        <v>2818647.92</v>
      </c>
      <c r="D65" s="1">
        <f>Mar!K65</f>
        <v>3631705.0900000003</v>
      </c>
      <c r="E65" s="1">
        <f t="shared" si="6"/>
        <v>9805471.3100000005</v>
      </c>
      <c r="F65" s="1">
        <f>Jan!L65+Feb!L65+Mar!L65</f>
        <v>9196237.9700000007</v>
      </c>
      <c r="G65" s="1">
        <f>Jan!E65</f>
        <v>1495842.03</v>
      </c>
      <c r="H65" s="1">
        <f>Mar!D65</f>
        <v>1287766.4099999999</v>
      </c>
      <c r="I65" s="1">
        <f t="shared" si="7"/>
        <v>10013546.93</v>
      </c>
      <c r="J65" s="1">
        <f>Jan!G65+Feb!G65+Mar!G65</f>
        <v>9278692.3900000006</v>
      </c>
      <c r="K65" s="1">
        <f t="shared" si="8"/>
        <v>9805471.3100000005</v>
      </c>
      <c r="L65" s="1">
        <f t="shared" si="9"/>
        <v>9196237.9700000007</v>
      </c>
      <c r="M65" s="1">
        <f t="shared" si="10"/>
        <v>10013546.93</v>
      </c>
      <c r="N65" s="1">
        <f t="shared" si="11"/>
        <v>9278692.3900000006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 t="s">
        <v>54</v>
      </c>
      <c r="B66" s="1">
        <f>Jan!K66</f>
        <v>3437591.52</v>
      </c>
      <c r="C66" s="1">
        <f>Feb!K66</f>
        <v>2669306.7400000002</v>
      </c>
      <c r="D66" s="1">
        <f>Mar!K66</f>
        <v>3126259.5199999991</v>
      </c>
      <c r="E66" s="1">
        <f t="shared" si="6"/>
        <v>9233157.7799999993</v>
      </c>
      <c r="F66" s="1">
        <f>Jan!L66+Feb!L66+Mar!L66</f>
        <v>8473380.4499999993</v>
      </c>
      <c r="G66" s="1">
        <f>Jan!E66</f>
        <v>1442167.5699999998</v>
      </c>
      <c r="H66" s="1">
        <f>Mar!D66</f>
        <v>1274038.83</v>
      </c>
      <c r="I66" s="1">
        <f t="shared" si="7"/>
        <v>9401286.5199999996</v>
      </c>
      <c r="J66" s="1">
        <f>Jan!G66+Feb!G66+Mar!G66</f>
        <v>8502651.9199999999</v>
      </c>
      <c r="K66" s="1">
        <f t="shared" si="8"/>
        <v>9233157.7799999993</v>
      </c>
      <c r="L66" s="1">
        <f t="shared" si="9"/>
        <v>8473380.4499999993</v>
      </c>
      <c r="M66" s="1">
        <f t="shared" si="10"/>
        <v>9401286.5199999996</v>
      </c>
      <c r="N66" s="1">
        <f t="shared" si="11"/>
        <v>8502651.9199999999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 t="s">
        <v>55</v>
      </c>
      <c r="B67" s="1">
        <f>Jan!K67</f>
        <v>5464681.4299999997</v>
      </c>
      <c r="C67" s="1">
        <f>Feb!K67</f>
        <v>4561798.45</v>
      </c>
      <c r="D67" s="1">
        <f>Mar!K67</f>
        <v>6509903</v>
      </c>
      <c r="E67" s="1">
        <f t="shared" si="6"/>
        <v>16536382.879999999</v>
      </c>
      <c r="F67" s="1">
        <f>Jan!L67+Feb!L67+Mar!L67</f>
        <v>14954559.65</v>
      </c>
      <c r="G67" s="1">
        <f>Jan!E67</f>
        <v>2400023.5300000003</v>
      </c>
      <c r="H67" s="1">
        <f>Mar!D67</f>
        <v>2242135.7200000002</v>
      </c>
      <c r="I67" s="1">
        <f t="shared" si="7"/>
        <v>16694270.689999999</v>
      </c>
      <c r="J67" s="1">
        <f>Jan!G67+Feb!G67+Mar!G67</f>
        <v>14976444.960000001</v>
      </c>
      <c r="K67" s="1">
        <f t="shared" si="8"/>
        <v>16536382.879999999</v>
      </c>
      <c r="L67" s="1">
        <f t="shared" si="9"/>
        <v>14954559.65</v>
      </c>
      <c r="M67" s="1">
        <f t="shared" si="10"/>
        <v>16694270.689999999</v>
      </c>
      <c r="N67" s="1">
        <f t="shared" si="11"/>
        <v>14976444.960000001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 t="s">
        <v>56</v>
      </c>
      <c r="B68" s="1">
        <f>Jan!K68</f>
        <v>5532112.4399999995</v>
      </c>
      <c r="C68" s="1">
        <f>Feb!K68</f>
        <v>4620122.2799999993</v>
      </c>
      <c r="D68" s="1">
        <f>Mar!K68</f>
        <v>5360984.33</v>
      </c>
      <c r="E68" s="1">
        <f t="shared" si="6"/>
        <v>15513219.049999999</v>
      </c>
      <c r="F68" s="1">
        <f>Jan!L68+Feb!L68+Mar!L68</f>
        <v>14822977.029999999</v>
      </c>
      <c r="G68" s="1">
        <f>Jan!E68</f>
        <v>2522133.81</v>
      </c>
      <c r="H68" s="1">
        <f>Mar!D68</f>
        <v>2118179.5</v>
      </c>
      <c r="I68" s="1">
        <f t="shared" si="7"/>
        <v>15917173.359999999</v>
      </c>
      <c r="J68" s="1">
        <f>Jan!G68+Feb!G68+Mar!G68</f>
        <v>15079295.74</v>
      </c>
      <c r="K68" s="1">
        <f t="shared" si="8"/>
        <v>15513219.049999999</v>
      </c>
      <c r="L68" s="1">
        <f t="shared" si="9"/>
        <v>14822977.029999999</v>
      </c>
      <c r="M68" s="1">
        <f t="shared" si="10"/>
        <v>15917173.359999999</v>
      </c>
      <c r="N68" s="1">
        <f t="shared" si="11"/>
        <v>15079295.74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 t="s">
        <v>57</v>
      </c>
      <c r="B69" s="1">
        <f>Jan!K69</f>
        <v>1906750.3499999999</v>
      </c>
      <c r="C69" s="1">
        <f>Feb!K69</f>
        <v>1576272.62</v>
      </c>
      <c r="D69" s="1">
        <f>Mar!K69</f>
        <v>2605168.4300000002</v>
      </c>
      <c r="E69" s="1">
        <f t="shared" si="6"/>
        <v>6088191.4000000004</v>
      </c>
      <c r="F69" s="1">
        <f>Jan!L69+Feb!L69+Mar!L69</f>
        <v>5505875.2299999995</v>
      </c>
      <c r="G69" s="1">
        <f>Jan!E69</f>
        <v>918291.55999999994</v>
      </c>
      <c r="H69" s="1">
        <f>Mar!D69</f>
        <v>823004.53</v>
      </c>
      <c r="I69" s="1">
        <f t="shared" si="7"/>
        <v>6183478.4299999997</v>
      </c>
      <c r="J69" s="1">
        <f>Jan!G69+Feb!G69+Mar!G69</f>
        <v>5438307.6499999994</v>
      </c>
      <c r="K69" s="1">
        <f t="shared" si="8"/>
        <v>6088191.4000000004</v>
      </c>
      <c r="L69" s="1">
        <f t="shared" si="9"/>
        <v>5505875.2299999995</v>
      </c>
      <c r="M69" s="1">
        <f t="shared" si="10"/>
        <v>6183478.4299999997</v>
      </c>
      <c r="N69" s="1">
        <f t="shared" si="11"/>
        <v>5438307.6499999994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 t="s">
        <v>58</v>
      </c>
      <c r="B70" s="1">
        <f>Jan!K70</f>
        <v>4915578.55</v>
      </c>
      <c r="C70" s="1">
        <f>Feb!K70</f>
        <v>4027021.74</v>
      </c>
      <c r="D70" s="1">
        <f>Mar!K70</f>
        <v>4950334.28</v>
      </c>
      <c r="E70" s="1">
        <f t="shared" si="6"/>
        <v>13892934.57</v>
      </c>
      <c r="F70" s="1">
        <f>Jan!L70+Feb!L70+Mar!L70</f>
        <v>12813274.23</v>
      </c>
      <c r="G70" s="1">
        <f>Jan!E70</f>
        <v>2173127.83</v>
      </c>
      <c r="H70" s="1">
        <f>Mar!D70</f>
        <v>2014482.63</v>
      </c>
      <c r="I70" s="1">
        <f t="shared" si="7"/>
        <v>14051579.77</v>
      </c>
      <c r="J70" s="1">
        <f>Jan!G70+Feb!G70+Mar!G70</f>
        <v>12839090.800000001</v>
      </c>
      <c r="K70" s="1">
        <f t="shared" si="8"/>
        <v>13892934.57</v>
      </c>
      <c r="L70" s="1">
        <f t="shared" si="9"/>
        <v>12813274.23</v>
      </c>
      <c r="M70" s="1">
        <f t="shared" si="10"/>
        <v>14051579.77</v>
      </c>
      <c r="N70" s="1">
        <f t="shared" si="11"/>
        <v>12839090.800000001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 t="s">
        <v>59</v>
      </c>
      <c r="B71" s="1">
        <f>Jan!K71</f>
        <v>3431972.1500000004</v>
      </c>
      <c r="C71" s="1">
        <f>Feb!K71</f>
        <v>2865208.5</v>
      </c>
      <c r="D71" s="1">
        <f>Mar!K71</f>
        <v>4097129.6399999997</v>
      </c>
      <c r="E71" s="1">
        <f t="shared" si="6"/>
        <v>10394310.289999999</v>
      </c>
      <c r="F71" s="1">
        <f>Jan!L71+Feb!L71+Mar!L71</f>
        <v>9979234.3899999987</v>
      </c>
      <c r="G71" s="1">
        <f>Jan!E71</f>
        <v>1577630.25</v>
      </c>
      <c r="H71" s="1">
        <f>Mar!D71</f>
        <v>1410959.34</v>
      </c>
      <c r="I71" s="1">
        <f t="shared" si="7"/>
        <v>10560981.199999999</v>
      </c>
      <c r="J71" s="1">
        <f>Jan!G71+Feb!G71+Mar!G71</f>
        <v>10003623.779999999</v>
      </c>
      <c r="K71" s="1">
        <f t="shared" si="8"/>
        <v>10394310.289999999</v>
      </c>
      <c r="L71" s="1">
        <f t="shared" si="9"/>
        <v>9979234.3899999987</v>
      </c>
      <c r="M71" s="1">
        <f t="shared" si="10"/>
        <v>10560981.199999999</v>
      </c>
      <c r="N71" s="1">
        <f t="shared" si="11"/>
        <v>10003623.779999999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 t="s">
        <v>7</v>
      </c>
      <c r="B72" s="1">
        <f>Jan!K72</f>
        <v>2527694.4500000002</v>
      </c>
      <c r="C72" s="1">
        <f>Feb!K72</f>
        <v>2023553.45</v>
      </c>
      <c r="D72" s="1">
        <f>Mar!K72</f>
        <v>3040214.79</v>
      </c>
      <c r="E72" s="1">
        <f t="shared" si="6"/>
        <v>7591462.6900000004</v>
      </c>
      <c r="F72" s="1">
        <f>Jan!L72+Feb!L72+Mar!L72</f>
        <v>6992387.21</v>
      </c>
      <c r="G72" s="1">
        <f>Jan!E72</f>
        <v>1183422.48</v>
      </c>
      <c r="H72" s="1">
        <f>Mar!D72</f>
        <v>1074666.46</v>
      </c>
      <c r="I72" s="1">
        <f t="shared" si="7"/>
        <v>7700218.71</v>
      </c>
      <c r="J72" s="1">
        <f>Jan!G72+Feb!G72+Mar!G72</f>
        <v>7013443.1400000006</v>
      </c>
      <c r="K72" s="1">
        <f t="shared" si="8"/>
        <v>7591462.6900000004</v>
      </c>
      <c r="L72" s="1">
        <f t="shared" si="9"/>
        <v>6992387.21</v>
      </c>
      <c r="M72" s="1">
        <f t="shared" si="10"/>
        <v>7700218.71</v>
      </c>
      <c r="N72" s="1">
        <f t="shared" si="11"/>
        <v>7013443.1400000006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 t="s">
        <v>60</v>
      </c>
      <c r="B73" s="1">
        <f>Jan!K73</f>
        <v>1705562.5500000003</v>
      </c>
      <c r="C73" s="1">
        <f>Feb!K73</f>
        <v>1393366.1</v>
      </c>
      <c r="D73" s="1">
        <f>Mar!K73</f>
        <v>2231425.92</v>
      </c>
      <c r="E73" s="1">
        <f t="shared" si="6"/>
        <v>5330354.57</v>
      </c>
      <c r="F73" s="1">
        <f>Jan!L73+Feb!L73+Mar!L73</f>
        <v>3656697.4499999993</v>
      </c>
      <c r="G73" s="1">
        <f>Jan!E73</f>
        <v>764732.77</v>
      </c>
      <c r="H73" s="1">
        <f>Mar!D73</f>
        <v>724540.06</v>
      </c>
      <c r="I73" s="1">
        <f t="shared" si="7"/>
        <v>5370547.2799999993</v>
      </c>
      <c r="J73" s="1">
        <f>Jan!G73+Feb!G73+Mar!G73</f>
        <v>3614614.3699999992</v>
      </c>
      <c r="K73" s="1">
        <f t="shared" si="8"/>
        <v>5330354.57</v>
      </c>
      <c r="L73" s="1">
        <f t="shared" si="9"/>
        <v>3656697.4499999993</v>
      </c>
      <c r="M73" s="1">
        <f t="shared" si="10"/>
        <v>5370547.2799999993</v>
      </c>
      <c r="N73" s="1">
        <f t="shared" si="11"/>
        <v>3614614.3699999992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 t="s">
        <v>61</v>
      </c>
      <c r="B74" s="1">
        <f>Jan!K74</f>
        <v>17125669.98</v>
      </c>
      <c r="C74" s="1">
        <f>Feb!K74</f>
        <v>14316376.129999999</v>
      </c>
      <c r="D74" s="1">
        <f>Mar!K74</f>
        <v>15746782.530000001</v>
      </c>
      <c r="E74" s="1">
        <f t="shared" si="6"/>
        <v>47188828.640000001</v>
      </c>
      <c r="F74" s="1">
        <f>Jan!L74+Feb!L74+Mar!L74</f>
        <v>47563743.510000005</v>
      </c>
      <c r="G74" s="1">
        <f>Jan!E74</f>
        <v>7531365.4199999999</v>
      </c>
      <c r="H74" s="1">
        <f>Mar!D74</f>
        <v>6552989.2800000003</v>
      </c>
      <c r="I74" s="1">
        <f t="shared" si="7"/>
        <v>48167204.780000001</v>
      </c>
      <c r="J74" s="1">
        <f>Jan!G74+Feb!G74+Mar!G74</f>
        <v>47809596.200000003</v>
      </c>
      <c r="K74" s="1">
        <f t="shared" si="8"/>
        <v>47188828.640000001</v>
      </c>
      <c r="L74" s="1">
        <f t="shared" si="9"/>
        <v>47563743.510000005</v>
      </c>
      <c r="M74" s="1">
        <f t="shared" si="10"/>
        <v>48167204.780000001</v>
      </c>
      <c r="N74" s="1">
        <f t="shared" si="11"/>
        <v>47809596.200000003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 t="s">
        <v>62</v>
      </c>
      <c r="B75" s="1">
        <f>Jan!K75</f>
        <v>69973346.060000002</v>
      </c>
      <c r="C75" s="1">
        <f>Feb!K75</f>
        <v>57546740.190000005</v>
      </c>
      <c r="D75" s="1">
        <f>Mar!K75</f>
        <v>72691516.930000007</v>
      </c>
      <c r="E75" s="1">
        <f t="shared" si="6"/>
        <v>200211603.18000001</v>
      </c>
      <c r="F75" s="1">
        <f>Jan!L75+Feb!L75+Mar!L75</f>
        <v>187858219.81</v>
      </c>
      <c r="G75" s="1">
        <f>Jan!E75</f>
        <v>31662834.890000001</v>
      </c>
      <c r="H75" s="1">
        <f>Mar!D75</f>
        <v>27458367.129999999</v>
      </c>
      <c r="I75" s="1">
        <f t="shared" si="7"/>
        <v>204416070.94</v>
      </c>
      <c r="J75" s="1">
        <f>Jan!G75+Feb!G75+Mar!G75</f>
        <v>190353326.17999998</v>
      </c>
      <c r="K75" s="1">
        <f t="shared" si="8"/>
        <v>200211603.18000001</v>
      </c>
      <c r="L75" s="1">
        <f t="shared" si="9"/>
        <v>187858219.81</v>
      </c>
      <c r="M75" s="1">
        <f t="shared" si="10"/>
        <v>204416070.94</v>
      </c>
      <c r="N75" s="1">
        <f t="shared" si="11"/>
        <v>190353326.17999998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 t="s">
        <v>63</v>
      </c>
      <c r="B76" s="1">
        <f>Jan!K76</f>
        <v>2445546.6</v>
      </c>
      <c r="C76" s="1">
        <f>Feb!K76</f>
        <v>2016324.22</v>
      </c>
      <c r="D76" s="1">
        <f>Mar!K76</f>
        <v>2524984.5299999998</v>
      </c>
      <c r="E76" s="1">
        <f t="shared" si="6"/>
        <v>6986855.3499999996</v>
      </c>
      <c r="F76" s="1">
        <f>Jan!L76+Feb!L76+Mar!L76</f>
        <v>6619321.0800000001</v>
      </c>
      <c r="G76" s="1">
        <f>Jan!E76</f>
        <v>1061305.3999999999</v>
      </c>
      <c r="H76" s="1">
        <f>Mar!D76</f>
        <v>867699.98</v>
      </c>
      <c r="I76" s="1">
        <f t="shared" si="7"/>
        <v>7180460.7699999996</v>
      </c>
      <c r="J76" s="1">
        <f>Jan!G76+Feb!G76+Mar!G76</f>
        <v>6712399.7699999996</v>
      </c>
      <c r="K76" s="1">
        <f t="shared" si="8"/>
        <v>6986855.3499999996</v>
      </c>
      <c r="L76" s="1">
        <f t="shared" si="9"/>
        <v>6619321.0800000001</v>
      </c>
      <c r="M76" s="1">
        <f t="shared" si="10"/>
        <v>7180460.7699999996</v>
      </c>
      <c r="N76" s="1">
        <f t="shared" si="11"/>
        <v>6712399.7699999996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 t="s">
        <v>64</v>
      </c>
      <c r="B77" s="1">
        <f>Jan!K77</f>
        <v>1982944.33</v>
      </c>
      <c r="C77" s="1">
        <f>Feb!K77</f>
        <v>1642761.08</v>
      </c>
      <c r="D77" s="1">
        <f>Mar!K77</f>
        <v>2280330.5800000005</v>
      </c>
      <c r="E77" s="1">
        <f t="shared" si="6"/>
        <v>5906035.9900000002</v>
      </c>
      <c r="F77" s="1">
        <f>Jan!L77+Feb!L77+Mar!L77</f>
        <v>5475033.7299999995</v>
      </c>
      <c r="G77" s="1">
        <f>Jan!E77</f>
        <v>871161.34</v>
      </c>
      <c r="H77" s="1">
        <f>Mar!D77</f>
        <v>785555.88</v>
      </c>
      <c r="I77" s="1">
        <f t="shared" si="7"/>
        <v>5991641.4500000002</v>
      </c>
      <c r="J77" s="1">
        <f>Jan!G77+Feb!G77+Mar!G77</f>
        <v>5507189.4299999997</v>
      </c>
      <c r="K77" s="1">
        <f t="shared" si="8"/>
        <v>5906035.9900000002</v>
      </c>
      <c r="L77" s="1">
        <f t="shared" si="9"/>
        <v>5475033.7299999995</v>
      </c>
      <c r="M77" s="1">
        <f t="shared" si="10"/>
        <v>5991641.4500000002</v>
      </c>
      <c r="N77" s="1">
        <f t="shared" si="11"/>
        <v>5507189.4299999997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 t="s">
        <v>9</v>
      </c>
      <c r="B78" s="1">
        <f>Jan!K78</f>
        <v>1788486.6099999999</v>
      </c>
      <c r="C78" s="1">
        <f>Feb!K78</f>
        <v>1509518.06</v>
      </c>
      <c r="D78" s="1">
        <f>Mar!K78</f>
        <v>1936524.84</v>
      </c>
      <c r="E78" s="1">
        <f t="shared" si="6"/>
        <v>5234529.51</v>
      </c>
      <c r="F78" s="1">
        <f>Jan!L78+Feb!L78+Mar!L78</f>
        <v>5008543.13</v>
      </c>
      <c r="G78" s="1">
        <f>Jan!E78</f>
        <v>828082.04</v>
      </c>
      <c r="H78" s="1">
        <f>Mar!D78</f>
        <v>725755.31</v>
      </c>
      <c r="I78" s="1">
        <f t="shared" si="7"/>
        <v>5336856.24</v>
      </c>
      <c r="J78" s="1">
        <f>Jan!G78+Feb!G78+Mar!G78</f>
        <v>5032408.59</v>
      </c>
      <c r="K78" s="1">
        <f t="shared" si="8"/>
        <v>5234529.51</v>
      </c>
      <c r="L78" s="1">
        <f t="shared" si="9"/>
        <v>5008543.13</v>
      </c>
      <c r="M78" s="1">
        <f t="shared" si="10"/>
        <v>5336856.24</v>
      </c>
      <c r="N78" s="1">
        <f t="shared" si="11"/>
        <v>5032408.59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 t="s">
        <v>65</v>
      </c>
      <c r="B79" s="1">
        <f>Jan!K79</f>
        <v>3267626.7099999995</v>
      </c>
      <c r="C79" s="1">
        <f>Feb!K79</f>
        <v>2655007.9000000004</v>
      </c>
      <c r="D79" s="1">
        <f>Mar!K79</f>
        <v>3893484.51</v>
      </c>
      <c r="E79" s="1">
        <f t="shared" si="6"/>
        <v>9816119.1199999992</v>
      </c>
      <c r="F79" s="1">
        <f>Jan!L79+Feb!L79+Mar!L79</f>
        <v>8805107.6500000004</v>
      </c>
      <c r="G79" s="1">
        <f>Jan!E79</f>
        <v>1522770.02</v>
      </c>
      <c r="H79" s="1">
        <f>Mar!D79</f>
        <v>1465211.69</v>
      </c>
      <c r="I79" s="1">
        <f t="shared" si="7"/>
        <v>9873677.4499999993</v>
      </c>
      <c r="J79" s="1">
        <f>Jan!G79+Feb!G79+Mar!G79</f>
        <v>8817107.5</v>
      </c>
      <c r="K79" s="1">
        <f t="shared" si="8"/>
        <v>9816119.1199999992</v>
      </c>
      <c r="L79" s="1">
        <f t="shared" si="9"/>
        <v>8805107.6500000004</v>
      </c>
      <c r="M79" s="1">
        <f t="shared" si="10"/>
        <v>9873677.4499999993</v>
      </c>
      <c r="N79" s="1">
        <f t="shared" si="11"/>
        <v>8817107.5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 t="s">
        <v>66</v>
      </c>
      <c r="B80" s="1">
        <f>Jan!K80</f>
        <v>2732012.23</v>
      </c>
      <c r="C80" s="1">
        <f>Feb!K80</f>
        <v>2285273.6000000006</v>
      </c>
      <c r="D80" s="1">
        <f>Mar!K80</f>
        <v>3395380.5500000003</v>
      </c>
      <c r="E80" s="1">
        <f t="shared" si="6"/>
        <v>8412666.3800000008</v>
      </c>
      <c r="F80" s="1">
        <f>Jan!L80+Feb!L80+Mar!L80</f>
        <v>7662306.2199999997</v>
      </c>
      <c r="G80" s="1">
        <f>Jan!E80</f>
        <v>1231175.24</v>
      </c>
      <c r="H80" s="1">
        <f>Mar!D80</f>
        <v>1068914.3500000001</v>
      </c>
      <c r="I80" s="1">
        <f t="shared" si="7"/>
        <v>8574927.2700000014</v>
      </c>
      <c r="J80" s="1">
        <f>Jan!G80+Feb!G80+Mar!G80</f>
        <v>7736648.5700000003</v>
      </c>
      <c r="K80" s="1">
        <f t="shared" si="8"/>
        <v>8412666.3800000008</v>
      </c>
      <c r="L80" s="1">
        <f t="shared" si="9"/>
        <v>7662306.2199999997</v>
      </c>
      <c r="M80" s="1">
        <f t="shared" si="10"/>
        <v>8574927.2700000014</v>
      </c>
      <c r="N80" s="1">
        <f t="shared" si="11"/>
        <v>7736648.5700000003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 t="s">
        <v>67</v>
      </c>
      <c r="B81" s="1">
        <f>Jan!K81</f>
        <v>233787.3</v>
      </c>
      <c r="C81" s="1">
        <f>Feb!K81</f>
        <v>202221.94</v>
      </c>
      <c r="D81" s="1">
        <f>Mar!K81</f>
        <v>373000.75000000006</v>
      </c>
      <c r="E81" s="1">
        <f t="shared" si="6"/>
        <v>809009.99</v>
      </c>
      <c r="F81" s="1">
        <f>Jan!L81+Feb!L81+Mar!L81</f>
        <v>726838.84999999986</v>
      </c>
      <c r="G81" s="1">
        <f>Jan!E81</f>
        <v>102602.96</v>
      </c>
      <c r="H81" s="1">
        <f>Mar!D81</f>
        <v>96535.89</v>
      </c>
      <c r="I81" s="1">
        <f t="shared" si="7"/>
        <v>815077.05999999994</v>
      </c>
      <c r="J81" s="1">
        <f>Jan!G81+Feb!G81+Mar!G81</f>
        <v>711185.82</v>
      </c>
      <c r="K81" s="1">
        <f t="shared" si="8"/>
        <v>809009.99</v>
      </c>
      <c r="L81" s="1">
        <f t="shared" si="9"/>
        <v>726838.84999999986</v>
      </c>
      <c r="M81" s="1">
        <f t="shared" si="10"/>
        <v>815077.05999999994</v>
      </c>
      <c r="N81" s="1">
        <f t="shared" si="11"/>
        <v>711185.82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 t="s">
        <v>68</v>
      </c>
      <c r="B82" s="1">
        <f>Jan!K82</f>
        <v>2518360.67</v>
      </c>
      <c r="C82" s="1">
        <f>Feb!K82</f>
        <v>2091241.91</v>
      </c>
      <c r="D82" s="1">
        <f>Mar!K82</f>
        <v>3261418.7700000009</v>
      </c>
      <c r="E82" s="1">
        <f t="shared" si="6"/>
        <v>7871021.3500000015</v>
      </c>
      <c r="F82" s="1">
        <f>Jan!L82+Feb!L82+Mar!L82</f>
        <v>7260209.1099999994</v>
      </c>
      <c r="G82" s="1">
        <f>Jan!E82</f>
        <v>1170557.07</v>
      </c>
      <c r="H82" s="1">
        <f>Mar!D82</f>
        <v>1074532.51</v>
      </c>
      <c r="I82" s="1">
        <f t="shared" si="7"/>
        <v>7967045.910000002</v>
      </c>
      <c r="J82" s="1">
        <f>Jan!G82+Feb!G82+Mar!G82</f>
        <v>7258995.3299999991</v>
      </c>
      <c r="K82" s="1">
        <f t="shared" si="8"/>
        <v>7871021.3500000015</v>
      </c>
      <c r="L82" s="1">
        <f t="shared" si="9"/>
        <v>7260209.1099999994</v>
      </c>
      <c r="M82" s="1">
        <f t="shared" si="10"/>
        <v>7967045.910000002</v>
      </c>
      <c r="N82" s="1">
        <f t="shared" si="11"/>
        <v>7258995.3299999991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 t="s">
        <v>69</v>
      </c>
      <c r="B83" s="1">
        <f>Jan!K83</f>
        <v>5984557.2800000003</v>
      </c>
      <c r="C83" s="1">
        <f>Feb!K83</f>
        <v>5014882.4799999995</v>
      </c>
      <c r="D83" s="1">
        <f>Mar!K83</f>
        <v>7294776.9400000004</v>
      </c>
      <c r="E83" s="1">
        <f t="shared" si="6"/>
        <v>18294216.699999999</v>
      </c>
      <c r="F83" s="1">
        <f>Jan!L83+Feb!L83+Mar!L83</f>
        <v>16477730.02</v>
      </c>
      <c r="G83" s="1">
        <f>Jan!E83</f>
        <v>2694174.31</v>
      </c>
      <c r="H83" s="1">
        <f>Mar!D83</f>
        <v>2627313.85</v>
      </c>
      <c r="I83" s="1">
        <f t="shared" si="7"/>
        <v>18361077.159999996</v>
      </c>
      <c r="J83" s="1">
        <f>Jan!G83+Feb!G83+Mar!G83</f>
        <v>16346103.75</v>
      </c>
      <c r="K83" s="1">
        <f t="shared" si="8"/>
        <v>18294216.699999999</v>
      </c>
      <c r="L83" s="1">
        <f t="shared" si="9"/>
        <v>16477730.02</v>
      </c>
      <c r="M83" s="1">
        <f t="shared" si="10"/>
        <v>18361077.159999996</v>
      </c>
      <c r="N83" s="1">
        <f t="shared" si="11"/>
        <v>16346103.75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 t="s">
        <v>70</v>
      </c>
      <c r="B84" s="1">
        <f>Jan!K84</f>
        <v>909982.31</v>
      </c>
      <c r="C84" s="1">
        <f>Feb!K84</f>
        <v>779015.08</v>
      </c>
      <c r="D84" s="1">
        <f>Mar!K84</f>
        <v>1364790.7</v>
      </c>
      <c r="E84" s="1">
        <f t="shared" si="6"/>
        <v>3053788.09</v>
      </c>
      <c r="F84" s="1">
        <f>Jan!L84+Feb!L84+Mar!L84</f>
        <v>2752722.99</v>
      </c>
      <c r="G84" s="1">
        <f>Jan!E84</f>
        <v>418997.01</v>
      </c>
      <c r="H84" s="1">
        <f>Mar!D84</f>
        <v>426031.65</v>
      </c>
      <c r="I84" s="1">
        <f t="shared" si="7"/>
        <v>3046753.4499999997</v>
      </c>
      <c r="J84" s="1">
        <f>Jan!G84+Feb!G84+Mar!G84</f>
        <v>2719499.75</v>
      </c>
      <c r="K84" s="1">
        <f t="shared" si="8"/>
        <v>3053788.09</v>
      </c>
      <c r="L84" s="1">
        <f t="shared" si="9"/>
        <v>2752722.99</v>
      </c>
      <c r="M84" s="1">
        <f t="shared" si="10"/>
        <v>3046753.4499999997</v>
      </c>
      <c r="N84" s="1">
        <f t="shared" si="11"/>
        <v>2719499.75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 t="s">
        <v>71</v>
      </c>
      <c r="B85" s="1">
        <f>Jan!K85</f>
        <v>2688306.08</v>
      </c>
      <c r="C85" s="1">
        <f>Feb!K85</f>
        <v>2175932.4300000002</v>
      </c>
      <c r="D85" s="1">
        <f>Mar!K85</f>
        <v>3490150.38</v>
      </c>
      <c r="E85" s="1">
        <f t="shared" si="6"/>
        <v>8354388.8899999997</v>
      </c>
      <c r="F85" s="1">
        <f>Jan!L85+Feb!L85+Mar!L85</f>
        <v>7796688.5499999989</v>
      </c>
      <c r="G85" s="1">
        <f>Jan!E85</f>
        <v>1238901.83</v>
      </c>
      <c r="H85" s="1">
        <f>Mar!D85</f>
        <v>1127408.76</v>
      </c>
      <c r="I85" s="1">
        <f t="shared" si="7"/>
        <v>8465881.959999999</v>
      </c>
      <c r="J85" s="1">
        <f>Jan!G85+Feb!G85+Mar!G85</f>
        <v>7721998.2899999991</v>
      </c>
      <c r="K85" s="1">
        <f t="shared" si="8"/>
        <v>8354388.8899999997</v>
      </c>
      <c r="L85" s="1">
        <f t="shared" si="9"/>
        <v>7796688.5499999989</v>
      </c>
      <c r="M85" s="1">
        <f t="shared" si="10"/>
        <v>8465881.959999999</v>
      </c>
      <c r="N85" s="1">
        <f t="shared" si="11"/>
        <v>7721998.2899999991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 t="s">
        <v>72</v>
      </c>
      <c r="B86" s="1">
        <f>Jan!K86</f>
        <v>2239264.8499999996</v>
      </c>
      <c r="C86" s="1">
        <f>Feb!K86</f>
        <v>1792400.78</v>
      </c>
      <c r="D86" s="1">
        <f>Mar!K86</f>
        <v>3158413.1799999997</v>
      </c>
      <c r="E86" s="1">
        <f t="shared" si="6"/>
        <v>7190078.8099999996</v>
      </c>
      <c r="F86" s="1">
        <f>Jan!L86+Feb!L86+Mar!L86</f>
        <v>6436404.1799999997</v>
      </c>
      <c r="G86" s="1">
        <f>Jan!E86</f>
        <v>984698.4</v>
      </c>
      <c r="H86" s="1">
        <f>Mar!D86</f>
        <v>969393.63</v>
      </c>
      <c r="I86" s="1">
        <f t="shared" si="7"/>
        <v>7205383.5800000001</v>
      </c>
      <c r="J86" s="1">
        <f>Jan!G86+Feb!G86+Mar!G86</f>
        <v>6365697.4399999995</v>
      </c>
      <c r="K86" s="1">
        <f t="shared" si="8"/>
        <v>7190078.8099999996</v>
      </c>
      <c r="L86" s="1">
        <f t="shared" si="9"/>
        <v>6436404.1799999997</v>
      </c>
      <c r="M86" s="1">
        <f t="shared" si="10"/>
        <v>7205383.5800000001</v>
      </c>
      <c r="N86" s="1">
        <f t="shared" si="11"/>
        <v>6365697.4399999995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 t="s">
        <v>73</v>
      </c>
      <c r="B87" s="1">
        <f>Jan!K87</f>
        <v>44377517.269999996</v>
      </c>
      <c r="C87" s="1">
        <f>Feb!K87</f>
        <v>36501201.030000001</v>
      </c>
      <c r="D87" s="1">
        <f>Mar!K87</f>
        <v>45166835.979999989</v>
      </c>
      <c r="E87" s="1">
        <f t="shared" si="6"/>
        <v>126045554.27999999</v>
      </c>
      <c r="F87" s="1">
        <f>Jan!L87+Feb!L87+Mar!L87</f>
        <v>118968500.36999997</v>
      </c>
      <c r="G87" s="1">
        <f>Jan!E87</f>
        <v>20028659.93</v>
      </c>
      <c r="H87" s="1">
        <f>Mar!D87</f>
        <v>17632189.98</v>
      </c>
      <c r="I87" s="1">
        <f t="shared" si="7"/>
        <v>128442024.22999997</v>
      </c>
      <c r="J87" s="1">
        <f>Jan!G87+Feb!G87+Mar!G87</f>
        <v>119756704.14999999</v>
      </c>
      <c r="K87" s="1">
        <f t="shared" si="8"/>
        <v>126045554.27999999</v>
      </c>
      <c r="L87" s="1">
        <f t="shared" si="9"/>
        <v>118968500.36999997</v>
      </c>
      <c r="M87" s="1">
        <f t="shared" si="10"/>
        <v>128442024.22999997</v>
      </c>
      <c r="N87" s="1">
        <f t="shared" si="11"/>
        <v>119756704.14999999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 t="s">
        <v>74</v>
      </c>
      <c r="B88" s="1">
        <f>Jan!K88</f>
        <v>2553922.2599999998</v>
      </c>
      <c r="C88" s="1">
        <f>Feb!K88</f>
        <v>2106265.27</v>
      </c>
      <c r="D88" s="1">
        <f>Mar!K88</f>
        <v>3395110.7199999997</v>
      </c>
      <c r="E88" s="1">
        <f t="shared" si="6"/>
        <v>8055298.2499999991</v>
      </c>
      <c r="F88" s="1">
        <f>Jan!L88+Feb!L88+Mar!L88</f>
        <v>7067907.9999999991</v>
      </c>
      <c r="G88" s="1">
        <f>Jan!E88</f>
        <v>1189945.72</v>
      </c>
      <c r="H88" s="1">
        <f>Mar!D88</f>
        <v>1115860.53</v>
      </c>
      <c r="I88" s="1">
        <f t="shared" si="7"/>
        <v>8129383.4399999985</v>
      </c>
      <c r="J88" s="1">
        <f>Jan!G88+Feb!G88+Mar!G88</f>
        <v>7092133.1599999992</v>
      </c>
      <c r="K88" s="1">
        <f t="shared" si="8"/>
        <v>8055298.2499999991</v>
      </c>
      <c r="L88" s="1">
        <f t="shared" si="9"/>
        <v>7067907.9999999991</v>
      </c>
      <c r="M88" s="1">
        <f t="shared" si="10"/>
        <v>8129383.4399999985</v>
      </c>
      <c r="N88" s="1">
        <f t="shared" si="11"/>
        <v>7092133.1599999992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 t="s">
        <v>75</v>
      </c>
      <c r="B89" s="1">
        <f>Jan!K89</f>
        <v>111119983.36</v>
      </c>
      <c r="C89" s="1">
        <f>Feb!K89</f>
        <v>90420413.180000007</v>
      </c>
      <c r="D89" s="1">
        <f>Mar!K89</f>
        <v>109471703.87</v>
      </c>
      <c r="E89" s="1">
        <f t="shared" si="6"/>
        <v>311012100.41000003</v>
      </c>
      <c r="F89" s="1">
        <f>Jan!L89+Feb!L89+Mar!L89</f>
        <v>291024325.19999999</v>
      </c>
      <c r="G89" s="1">
        <f>Jan!E89</f>
        <v>48723767.240000002</v>
      </c>
      <c r="H89" s="1">
        <f>Mar!D89</f>
        <v>40811810.810000002</v>
      </c>
      <c r="I89" s="1">
        <f t="shared" si="7"/>
        <v>318924056.84000003</v>
      </c>
      <c r="J89" s="1">
        <f>Jan!G89+Feb!G89+Mar!G89</f>
        <v>295271343.63999999</v>
      </c>
      <c r="K89" s="1">
        <f t="shared" si="8"/>
        <v>311012100.41000003</v>
      </c>
      <c r="L89" s="1">
        <f t="shared" si="9"/>
        <v>291024325.19999999</v>
      </c>
      <c r="M89" s="1">
        <f t="shared" si="10"/>
        <v>318924056.84000003</v>
      </c>
      <c r="N89" s="1">
        <f t="shared" si="11"/>
        <v>295271343.63999999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 t="s">
        <v>76</v>
      </c>
      <c r="B90" s="1">
        <f>Jan!K90</f>
        <v>10440723.33</v>
      </c>
      <c r="C90" s="1">
        <f>Feb!K90</f>
        <v>8587487.9100000001</v>
      </c>
      <c r="D90" s="1">
        <f>Mar!K90</f>
        <v>11784162.85</v>
      </c>
      <c r="E90" s="1">
        <f t="shared" si="6"/>
        <v>30812374.090000004</v>
      </c>
      <c r="F90" s="1">
        <f>Jan!L90+Feb!L90+Mar!L90</f>
        <v>27909838.140000001</v>
      </c>
      <c r="G90" s="1">
        <f>Jan!E90</f>
        <v>4746877.51</v>
      </c>
      <c r="H90" s="1">
        <f>Mar!D90</f>
        <v>4268588.53</v>
      </c>
      <c r="I90" s="1">
        <f t="shared" si="7"/>
        <v>31290663.07</v>
      </c>
      <c r="J90" s="1">
        <f>Jan!G90+Feb!G90+Mar!G90</f>
        <v>27987539.350000001</v>
      </c>
      <c r="K90" s="1">
        <f t="shared" si="8"/>
        <v>30812374.090000004</v>
      </c>
      <c r="L90" s="1">
        <f t="shared" si="9"/>
        <v>27909838.140000001</v>
      </c>
      <c r="M90" s="1">
        <f t="shared" si="10"/>
        <v>31290663.07</v>
      </c>
      <c r="N90" s="1">
        <f t="shared" si="11"/>
        <v>27987539.350000001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 t="s">
        <v>32</v>
      </c>
      <c r="B91" s="1">
        <f>Jan!K91</f>
        <v>12001354.060000001</v>
      </c>
      <c r="C91" s="1">
        <f>Feb!K91</f>
        <v>9942693.2599999998</v>
      </c>
      <c r="D91" s="1">
        <f>Mar!K91</f>
        <v>13986318.159999996</v>
      </c>
      <c r="E91" s="1">
        <f t="shared" si="6"/>
        <v>35930365.479999997</v>
      </c>
      <c r="F91" s="1">
        <f>Jan!L91+Feb!L91+Mar!L91</f>
        <v>32557224</v>
      </c>
      <c r="G91" s="1">
        <f>Jan!E91</f>
        <v>5456122.7500000009</v>
      </c>
      <c r="H91" s="1">
        <f>Mar!D91</f>
        <v>5034151.6100000003</v>
      </c>
      <c r="I91" s="1">
        <f t="shared" si="7"/>
        <v>36352336.619999997</v>
      </c>
      <c r="J91" s="1">
        <f>Jan!G91+Feb!G91+Mar!G91</f>
        <v>32792561.949999999</v>
      </c>
      <c r="K91" s="1">
        <f t="shared" si="8"/>
        <v>35930365.479999997</v>
      </c>
      <c r="L91" s="1">
        <f t="shared" si="9"/>
        <v>32557224</v>
      </c>
      <c r="M91" s="1">
        <f t="shared" si="10"/>
        <v>36352336.619999997</v>
      </c>
      <c r="N91" s="1">
        <f t="shared" si="11"/>
        <v>32792561.949999999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 t="s">
        <v>77</v>
      </c>
      <c r="B92" s="1">
        <f>Jan!K92</f>
        <v>30187257.189999998</v>
      </c>
      <c r="C92" s="1">
        <f>Feb!K92</f>
        <v>26188208.490000002</v>
      </c>
      <c r="D92" s="1">
        <f>Mar!K92</f>
        <v>31531303.109999999</v>
      </c>
      <c r="E92" s="1">
        <f t="shared" si="6"/>
        <v>87906768.789999992</v>
      </c>
      <c r="F92" s="1">
        <f>Jan!L92+Feb!L92+Mar!L92</f>
        <v>84432549.510000005</v>
      </c>
      <c r="G92" s="1">
        <f>Jan!E92</f>
        <v>14279171.35</v>
      </c>
      <c r="H92" s="1">
        <f>Mar!D92</f>
        <v>12620648.67</v>
      </c>
      <c r="I92" s="1">
        <f t="shared" si="7"/>
        <v>89565291.469999984</v>
      </c>
      <c r="J92" s="1">
        <f>Jan!G92+Feb!G92+Mar!G92</f>
        <v>84346051.5</v>
      </c>
      <c r="K92" s="1">
        <f t="shared" si="8"/>
        <v>87906768.789999992</v>
      </c>
      <c r="L92" s="1">
        <f t="shared" si="9"/>
        <v>84432549.510000005</v>
      </c>
      <c r="M92" s="1">
        <f t="shared" si="10"/>
        <v>89565291.469999984</v>
      </c>
      <c r="N92" s="1">
        <f t="shared" si="11"/>
        <v>84346051.5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 t="s">
        <v>78</v>
      </c>
      <c r="B93" s="1">
        <f>Jan!K93</f>
        <v>7400093.4100000001</v>
      </c>
      <c r="C93" s="1">
        <f>Feb!K93</f>
        <v>6230206.0499999989</v>
      </c>
      <c r="D93" s="1">
        <f>Mar!K93</f>
        <v>7588078.7000000002</v>
      </c>
      <c r="E93" s="1">
        <f t="shared" si="6"/>
        <v>21218378.16</v>
      </c>
      <c r="F93" s="1">
        <f>Jan!L93+Feb!L93+Mar!L93</f>
        <v>19856881.939999998</v>
      </c>
      <c r="G93" s="1">
        <f>Jan!E93</f>
        <v>3390881.09</v>
      </c>
      <c r="H93" s="1">
        <f>Mar!D93</f>
        <v>2981795.95</v>
      </c>
      <c r="I93" s="1">
        <f t="shared" si="7"/>
        <v>21627463.300000001</v>
      </c>
      <c r="J93" s="1">
        <f>Jan!G93+Feb!G93+Mar!G93</f>
        <v>20062954.890000001</v>
      </c>
      <c r="K93" s="1">
        <f t="shared" si="8"/>
        <v>21218378.16</v>
      </c>
      <c r="L93" s="1">
        <f t="shared" si="9"/>
        <v>19856881.939999998</v>
      </c>
      <c r="M93" s="1">
        <f t="shared" si="10"/>
        <v>21627463.300000001</v>
      </c>
      <c r="N93" s="1">
        <f t="shared" si="11"/>
        <v>20062954.890000001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 t="s">
        <v>79</v>
      </c>
      <c r="B94" s="1">
        <f>Jan!K94</f>
        <v>25370052.129999999</v>
      </c>
      <c r="C94" s="1">
        <f>Feb!K94</f>
        <v>21252608.850000001</v>
      </c>
      <c r="D94" s="1">
        <f>Mar!K94</f>
        <v>25276682.57</v>
      </c>
      <c r="E94" s="1">
        <f t="shared" ref="E94:E118" si="12">B94+C94+D94</f>
        <v>71899343.550000012</v>
      </c>
      <c r="F94" s="1">
        <f>Jan!L94+Feb!L94+Mar!L94</f>
        <v>67909773.760000005</v>
      </c>
      <c r="G94" s="1">
        <f>Jan!E94</f>
        <v>11176550.409999998</v>
      </c>
      <c r="H94" s="1">
        <f>Mar!D94</f>
        <v>9839007.2899999991</v>
      </c>
      <c r="I94" s="1">
        <f t="shared" ref="I94:I118" si="13">B94+C94+D94+G94-H94</f>
        <v>73236886.670000017</v>
      </c>
      <c r="J94" s="1">
        <f>Jan!G94+Feb!G94+Mar!G94</f>
        <v>68703927.620000005</v>
      </c>
      <c r="K94" s="1">
        <f t="shared" ref="K94:K118" si="14">E94</f>
        <v>71899343.550000012</v>
      </c>
      <c r="L94" s="1">
        <f t="shared" ref="L94:L118" si="15">F94</f>
        <v>67909773.760000005</v>
      </c>
      <c r="M94" s="1">
        <f t="shared" ref="M94:M118" si="16">I94</f>
        <v>73236886.670000017</v>
      </c>
      <c r="N94" s="1">
        <f t="shared" ref="N94:N118" si="17">J94</f>
        <v>68703927.620000005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 t="s">
        <v>80</v>
      </c>
      <c r="B95" s="1">
        <f>Jan!K95</f>
        <v>1411672.59</v>
      </c>
      <c r="C95" s="1">
        <f>Feb!K95</f>
        <v>1161752.5099999998</v>
      </c>
      <c r="D95" s="1">
        <f>Mar!K95</f>
        <v>1855724.4500000004</v>
      </c>
      <c r="E95" s="1">
        <f t="shared" si="12"/>
        <v>4429149.55</v>
      </c>
      <c r="F95" s="1">
        <f>Jan!L95+Feb!L95+Mar!L95</f>
        <v>3818912.51</v>
      </c>
      <c r="G95" s="1">
        <f>Jan!E95</f>
        <v>645421.47</v>
      </c>
      <c r="H95" s="1">
        <f>Mar!D95</f>
        <v>583513.01</v>
      </c>
      <c r="I95" s="1">
        <f t="shared" si="13"/>
        <v>4491058.01</v>
      </c>
      <c r="J95" s="1">
        <f>Jan!G95+Feb!G95+Mar!G95</f>
        <v>3851096.95</v>
      </c>
      <c r="K95" s="1">
        <f t="shared" si="14"/>
        <v>4429149.55</v>
      </c>
      <c r="L95" s="1">
        <f t="shared" si="15"/>
        <v>3818912.51</v>
      </c>
      <c r="M95" s="1">
        <f t="shared" si="16"/>
        <v>4491058.01</v>
      </c>
      <c r="N95" s="1">
        <f t="shared" si="17"/>
        <v>3851096.95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 t="s">
        <v>34</v>
      </c>
      <c r="B96" s="1">
        <f>Jan!K96</f>
        <v>3588479.9299999997</v>
      </c>
      <c r="C96" s="1">
        <f>Feb!K96</f>
        <v>2902970.56</v>
      </c>
      <c r="D96" s="1">
        <f>Mar!K96</f>
        <v>5061876.3899999997</v>
      </c>
      <c r="E96" s="1">
        <f t="shared" si="12"/>
        <v>11553326.879999999</v>
      </c>
      <c r="F96" s="1">
        <f>Jan!L96+Feb!L96+Mar!L96</f>
        <v>10295329.52</v>
      </c>
      <c r="G96" s="1">
        <f>Jan!E96</f>
        <v>1598886.72</v>
      </c>
      <c r="H96" s="1">
        <f>Mar!D96</f>
        <v>1676915.63</v>
      </c>
      <c r="I96" s="1">
        <f t="shared" si="13"/>
        <v>11475297.969999999</v>
      </c>
      <c r="J96" s="1">
        <f>Jan!G96+Feb!G96+Mar!G96</f>
        <v>10165824.669999998</v>
      </c>
      <c r="K96" s="1">
        <f t="shared" si="14"/>
        <v>11553326.879999999</v>
      </c>
      <c r="L96" s="1">
        <f t="shared" si="15"/>
        <v>10295329.52</v>
      </c>
      <c r="M96" s="1">
        <f t="shared" si="16"/>
        <v>11475297.969999999</v>
      </c>
      <c r="N96" s="1">
        <f t="shared" si="17"/>
        <v>10165824.669999998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 t="s">
        <v>81</v>
      </c>
      <c r="B97" s="1">
        <f>Jan!K97</f>
        <v>2968026.0399999996</v>
      </c>
      <c r="C97" s="1">
        <f>Feb!K97</f>
        <v>2366029.23</v>
      </c>
      <c r="D97" s="1">
        <f>Mar!K97</f>
        <v>3544804.41</v>
      </c>
      <c r="E97" s="1">
        <f t="shared" si="12"/>
        <v>8878859.6799999997</v>
      </c>
      <c r="F97" s="1">
        <f>Jan!L97+Feb!L97+Mar!L97</f>
        <v>8109012.4399999995</v>
      </c>
      <c r="G97" s="1">
        <f>Jan!E97</f>
        <v>1312243.7999999998</v>
      </c>
      <c r="H97" s="1">
        <f>Mar!D97</f>
        <v>1261698.83</v>
      </c>
      <c r="I97" s="1">
        <f t="shared" si="13"/>
        <v>8929404.6500000004</v>
      </c>
      <c r="J97" s="1">
        <f>Jan!G97+Feb!G97+Mar!G97</f>
        <v>8090298.2800000003</v>
      </c>
      <c r="K97" s="1">
        <f t="shared" si="14"/>
        <v>8878859.6799999997</v>
      </c>
      <c r="L97" s="1">
        <f t="shared" si="15"/>
        <v>8109012.4399999995</v>
      </c>
      <c r="M97" s="1">
        <f t="shared" si="16"/>
        <v>8929404.6500000004</v>
      </c>
      <c r="N97" s="1">
        <f t="shared" si="17"/>
        <v>8090298.2800000003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 t="s">
        <v>82</v>
      </c>
      <c r="B98" s="1">
        <f>Jan!K98</f>
        <v>5536977.9499999993</v>
      </c>
      <c r="C98" s="1">
        <f>Feb!K98</f>
        <v>4573894.370000001</v>
      </c>
      <c r="D98" s="1">
        <f>Mar!K98</f>
        <v>5949513.7199999997</v>
      </c>
      <c r="E98" s="1">
        <f t="shared" si="12"/>
        <v>16060386.039999999</v>
      </c>
      <c r="F98" s="1">
        <f>Jan!L98+Feb!L98+Mar!L98</f>
        <v>14987782.029999997</v>
      </c>
      <c r="G98" s="1">
        <f>Jan!E98</f>
        <v>2356871.48</v>
      </c>
      <c r="H98" s="1">
        <f>Mar!D98</f>
        <v>2073311.25</v>
      </c>
      <c r="I98" s="1">
        <f t="shared" si="13"/>
        <v>16343946.27</v>
      </c>
      <c r="J98" s="1">
        <f>Jan!G98+Feb!G98+Mar!G98</f>
        <v>15065619.439999999</v>
      </c>
      <c r="K98" s="1">
        <f t="shared" si="14"/>
        <v>16060386.039999999</v>
      </c>
      <c r="L98" s="1">
        <f t="shared" si="15"/>
        <v>14987782.029999997</v>
      </c>
      <c r="M98" s="1">
        <f t="shared" si="16"/>
        <v>16343946.27</v>
      </c>
      <c r="N98" s="1">
        <f t="shared" si="17"/>
        <v>15065619.439999999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 t="s">
        <v>83</v>
      </c>
      <c r="B99" s="1">
        <f>Jan!K99</f>
        <v>6687533.0199999996</v>
      </c>
      <c r="C99" s="1">
        <f>Feb!K99</f>
        <v>6377392.7199999988</v>
      </c>
      <c r="D99" s="1">
        <f>Mar!K99</f>
        <v>8650561.4299999997</v>
      </c>
      <c r="E99" s="1">
        <f t="shared" si="12"/>
        <v>21715487.169999998</v>
      </c>
      <c r="F99" s="1">
        <f>Jan!L99+Feb!L99+Mar!L99</f>
        <v>21932037.549999997</v>
      </c>
      <c r="G99" s="1">
        <f>Jan!E99</f>
        <v>3503886.4</v>
      </c>
      <c r="H99" s="1">
        <f>Mar!D99</f>
        <v>3169734.94</v>
      </c>
      <c r="I99" s="1">
        <f t="shared" si="13"/>
        <v>22049638.629999995</v>
      </c>
      <c r="J99" s="1">
        <f>Jan!G99+Feb!G99+Mar!G99</f>
        <v>21849069.809999999</v>
      </c>
      <c r="K99" s="1">
        <f t="shared" si="14"/>
        <v>21715487.169999998</v>
      </c>
      <c r="L99" s="1">
        <f t="shared" si="15"/>
        <v>21932037.549999997</v>
      </c>
      <c r="M99" s="1">
        <f t="shared" si="16"/>
        <v>22049638.629999995</v>
      </c>
      <c r="N99" s="1">
        <f t="shared" si="17"/>
        <v>21849069.809999999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 t="s">
        <v>84</v>
      </c>
      <c r="B100" s="1">
        <f>Jan!K100</f>
        <v>20847606</v>
      </c>
      <c r="C100" s="1">
        <f>Feb!K100</f>
        <v>16928532.380000003</v>
      </c>
      <c r="D100" s="1">
        <f>Mar!K100</f>
        <v>20985476.300000001</v>
      </c>
      <c r="E100" s="1">
        <f t="shared" si="12"/>
        <v>58761614.680000007</v>
      </c>
      <c r="F100" s="1">
        <f>Jan!L100+Feb!L100+Mar!L100</f>
        <v>53605001.230000004</v>
      </c>
      <c r="G100" s="1">
        <f>Jan!E100</f>
        <v>8703891.3399999999</v>
      </c>
      <c r="H100" s="1">
        <f>Mar!D100</f>
        <v>7316714.96</v>
      </c>
      <c r="I100" s="1">
        <f t="shared" si="13"/>
        <v>60148791.06000001</v>
      </c>
      <c r="J100" s="1">
        <f>Jan!G100+Feb!G100+Mar!G100</f>
        <v>54422274.149999999</v>
      </c>
      <c r="K100" s="1">
        <f t="shared" si="14"/>
        <v>58761614.680000007</v>
      </c>
      <c r="L100" s="1">
        <f t="shared" si="15"/>
        <v>53605001.230000004</v>
      </c>
      <c r="M100" s="1">
        <f t="shared" si="16"/>
        <v>60148791.06000001</v>
      </c>
      <c r="N100" s="1">
        <f t="shared" si="17"/>
        <v>54422274.149999999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 t="s">
        <v>85</v>
      </c>
      <c r="B101" s="1">
        <f>Jan!K101</f>
        <v>5114064.9699999988</v>
      </c>
      <c r="C101" s="1">
        <f>Feb!K101</f>
        <v>4244000.63</v>
      </c>
      <c r="D101" s="1">
        <f>Mar!K101</f>
        <v>5196528.91</v>
      </c>
      <c r="E101" s="1">
        <f t="shared" si="12"/>
        <v>14554594.509999998</v>
      </c>
      <c r="F101" s="1">
        <f>Jan!L101+Feb!L101+Mar!L101</f>
        <v>13728131.029999999</v>
      </c>
      <c r="G101" s="1">
        <f>Jan!E101</f>
        <v>2309335.17</v>
      </c>
      <c r="H101" s="1">
        <f>Mar!D101</f>
        <v>2065187.46</v>
      </c>
      <c r="I101" s="1">
        <f t="shared" si="13"/>
        <v>14798742.219999999</v>
      </c>
      <c r="J101" s="1">
        <f>Jan!G101+Feb!G101+Mar!G101</f>
        <v>13884238.079999998</v>
      </c>
      <c r="K101" s="1">
        <f t="shared" si="14"/>
        <v>14554594.509999998</v>
      </c>
      <c r="L101" s="1">
        <f t="shared" si="15"/>
        <v>13728131.029999999</v>
      </c>
      <c r="M101" s="1">
        <f t="shared" si="16"/>
        <v>14798742.219999999</v>
      </c>
      <c r="N101" s="1">
        <f t="shared" si="17"/>
        <v>13884238.079999998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 t="s">
        <v>86</v>
      </c>
      <c r="B102" s="1">
        <f>Jan!K102</f>
        <v>10520640.48</v>
      </c>
      <c r="C102" s="1">
        <f>Feb!K102</f>
        <v>8831289.1400000006</v>
      </c>
      <c r="D102" s="1">
        <f>Mar!K102</f>
        <v>11097589.350000003</v>
      </c>
      <c r="E102" s="1">
        <f t="shared" si="12"/>
        <v>30449518.970000006</v>
      </c>
      <c r="F102" s="1">
        <f>Jan!L102+Feb!L102+Mar!L102</f>
        <v>27825979.75</v>
      </c>
      <c r="G102" s="1">
        <f>Jan!E102</f>
        <v>4825557.5599999996</v>
      </c>
      <c r="H102" s="1">
        <f>Mar!D102</f>
        <v>4353015.2</v>
      </c>
      <c r="I102" s="1">
        <f t="shared" si="13"/>
        <v>30922061.330000009</v>
      </c>
      <c r="J102" s="1">
        <f>Jan!G102+Feb!G102+Mar!G102</f>
        <v>27884253.52</v>
      </c>
      <c r="K102" s="1">
        <f t="shared" si="14"/>
        <v>30449518.970000006</v>
      </c>
      <c r="L102" s="1">
        <f t="shared" si="15"/>
        <v>27825979.75</v>
      </c>
      <c r="M102" s="1">
        <f t="shared" si="16"/>
        <v>30922061.330000009</v>
      </c>
      <c r="N102" s="1">
        <f t="shared" si="17"/>
        <v>27884253.52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 t="s">
        <v>87</v>
      </c>
      <c r="B103" s="1">
        <f>Jan!K103</f>
        <v>8999907.3900000006</v>
      </c>
      <c r="C103" s="1">
        <f>Feb!K103</f>
        <v>7170378.4600000009</v>
      </c>
      <c r="D103" s="1">
        <f>Mar!K103</f>
        <v>8584116.5</v>
      </c>
      <c r="E103" s="1">
        <f t="shared" si="12"/>
        <v>24754402.350000001</v>
      </c>
      <c r="F103" s="1">
        <f>Jan!L103+Feb!L103+Mar!L103</f>
        <v>23600790.280000001</v>
      </c>
      <c r="G103" s="1">
        <f>Jan!E103</f>
        <v>4013892.6100000003</v>
      </c>
      <c r="H103" s="1">
        <f>Mar!D103</f>
        <v>3471123.3</v>
      </c>
      <c r="I103" s="1">
        <f t="shared" si="13"/>
        <v>25297171.66</v>
      </c>
      <c r="J103" s="1">
        <f>Jan!G103+Feb!G103+Mar!G103</f>
        <v>23878446.93</v>
      </c>
      <c r="K103" s="1">
        <f t="shared" si="14"/>
        <v>24754402.350000001</v>
      </c>
      <c r="L103" s="1">
        <f t="shared" si="15"/>
        <v>23600790.280000001</v>
      </c>
      <c r="M103" s="1">
        <f t="shared" si="16"/>
        <v>25297171.66</v>
      </c>
      <c r="N103" s="1">
        <f t="shared" si="17"/>
        <v>23878446.93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 t="s">
        <v>88</v>
      </c>
      <c r="B104" s="1">
        <f>Jan!K104</f>
        <v>1184724.57</v>
      </c>
      <c r="C104" s="1">
        <f>Feb!K104</f>
        <v>967609.59999999986</v>
      </c>
      <c r="D104" s="1">
        <f>Mar!K104</f>
        <v>1577983.48</v>
      </c>
      <c r="E104" s="1">
        <f t="shared" si="12"/>
        <v>3730317.65</v>
      </c>
      <c r="F104" s="1">
        <f>Jan!L104+Feb!L104+Mar!L104</f>
        <v>3389156.3199999994</v>
      </c>
      <c r="G104" s="1">
        <f>Jan!E104</f>
        <v>525671.6</v>
      </c>
      <c r="H104" s="1">
        <f>Mar!D104</f>
        <v>504856.84</v>
      </c>
      <c r="I104" s="1">
        <f t="shared" si="13"/>
        <v>3751132.41</v>
      </c>
      <c r="J104" s="1">
        <f>Jan!G104+Feb!G104+Mar!G104</f>
        <v>3373899.8899999997</v>
      </c>
      <c r="K104" s="1">
        <f t="shared" si="14"/>
        <v>3730317.65</v>
      </c>
      <c r="L104" s="1">
        <f t="shared" si="15"/>
        <v>3389156.3199999994</v>
      </c>
      <c r="M104" s="1">
        <f t="shared" si="16"/>
        <v>3751132.41</v>
      </c>
      <c r="N104" s="1">
        <f t="shared" si="17"/>
        <v>3373899.8899999997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 t="s">
        <v>89</v>
      </c>
      <c r="B105" s="1">
        <f>Jan!K105</f>
        <v>754655.17999999993</v>
      </c>
      <c r="C105" s="1">
        <f>Feb!K105</f>
        <v>652040.06000000006</v>
      </c>
      <c r="D105" s="1">
        <f>Mar!K105</f>
        <v>1129474.47</v>
      </c>
      <c r="E105" s="1">
        <f t="shared" si="12"/>
        <v>2536169.71</v>
      </c>
      <c r="F105" s="1">
        <f>Jan!L105+Feb!L105+Mar!L105</f>
        <v>2157326.4500000002</v>
      </c>
      <c r="G105" s="1">
        <f>Jan!E105</f>
        <v>331878.01</v>
      </c>
      <c r="H105" s="1">
        <f>Mar!D105</f>
        <v>352813.46</v>
      </c>
      <c r="I105" s="1">
        <f t="shared" si="13"/>
        <v>2515234.2599999998</v>
      </c>
      <c r="J105" s="1">
        <f>Jan!G105+Feb!G105+Mar!G105</f>
        <v>2123415.73</v>
      </c>
      <c r="K105" s="1">
        <f t="shared" si="14"/>
        <v>2536169.71</v>
      </c>
      <c r="L105" s="1">
        <f t="shared" si="15"/>
        <v>2157326.4500000002</v>
      </c>
      <c r="M105" s="1">
        <f t="shared" si="16"/>
        <v>2515234.2599999998</v>
      </c>
      <c r="N105" s="1">
        <f t="shared" si="17"/>
        <v>2123415.73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 t="s">
        <v>90</v>
      </c>
      <c r="B106" s="1">
        <f>Jan!K106</f>
        <v>2148033.41</v>
      </c>
      <c r="C106" s="1">
        <f>Feb!K106</f>
        <v>1725409.1600000001</v>
      </c>
      <c r="D106" s="1">
        <f>Mar!K106</f>
        <v>2150715.9800000004</v>
      </c>
      <c r="E106" s="1">
        <f t="shared" si="12"/>
        <v>6024158.5500000007</v>
      </c>
      <c r="F106" s="1">
        <f>Jan!L106+Feb!L106+Mar!L106</f>
        <v>5941666.8799999999</v>
      </c>
      <c r="G106" s="1">
        <f>Jan!E106</f>
        <v>988258.8899999999</v>
      </c>
      <c r="H106" s="1">
        <f>Mar!D106</f>
        <v>918883.45</v>
      </c>
      <c r="I106" s="1">
        <f t="shared" si="13"/>
        <v>6093533.9900000002</v>
      </c>
      <c r="J106" s="1">
        <f>Jan!G106+Feb!G106+Mar!G106</f>
        <v>5939471.0399999991</v>
      </c>
      <c r="K106" s="1">
        <f t="shared" si="14"/>
        <v>6024158.5500000007</v>
      </c>
      <c r="L106" s="1">
        <f t="shared" si="15"/>
        <v>5941666.8799999999</v>
      </c>
      <c r="M106" s="1">
        <f t="shared" si="16"/>
        <v>6093533.9900000002</v>
      </c>
      <c r="N106" s="1">
        <f t="shared" si="17"/>
        <v>5939471.0399999991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 t="s">
        <v>91</v>
      </c>
      <c r="B107" s="1">
        <f>Jan!K107</f>
        <v>4704825.2399999993</v>
      </c>
      <c r="C107" s="1">
        <f>Feb!K107</f>
        <v>3870571.17</v>
      </c>
      <c r="D107" s="1">
        <f>Mar!K107</f>
        <v>5275392.1000000006</v>
      </c>
      <c r="E107" s="1">
        <f>B107+C107+D107</f>
        <v>13850788.510000002</v>
      </c>
      <c r="F107" s="1">
        <f>Jan!L107+Feb!L107+Mar!L107</f>
        <v>12976723.190000001</v>
      </c>
      <c r="G107" s="1">
        <f>Jan!E107</f>
        <v>2154442.41</v>
      </c>
      <c r="H107" s="1">
        <f>Mar!D107</f>
        <v>1989079.79</v>
      </c>
      <c r="I107" s="1">
        <f>B107+C107+D107+G107-H107</f>
        <v>14016151.130000003</v>
      </c>
      <c r="J107" s="1">
        <f>Jan!G107+Feb!G107+Mar!G107</f>
        <v>12983622.970000001</v>
      </c>
      <c r="K107" s="1">
        <f>E107</f>
        <v>13850788.510000002</v>
      </c>
      <c r="L107" s="1">
        <f>F107</f>
        <v>12976723.190000001</v>
      </c>
      <c r="M107" s="1">
        <f>I107</f>
        <v>14016151.130000003</v>
      </c>
      <c r="N107" s="1">
        <f>J107</f>
        <v>12983622.970000001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 t="s">
        <v>92</v>
      </c>
      <c r="B108" s="1">
        <f>Jan!K108</f>
        <v>126370886.63</v>
      </c>
      <c r="C108" s="1">
        <f>Feb!K108</f>
        <v>103621640.52</v>
      </c>
      <c r="D108" s="1">
        <f>Mar!K108</f>
        <v>123605110.20999999</v>
      </c>
      <c r="E108" s="1">
        <f t="shared" si="12"/>
        <v>353597637.35999995</v>
      </c>
      <c r="F108" s="1">
        <f>Jan!L108+Feb!L108+Mar!L108</f>
        <v>340243156.81999999</v>
      </c>
      <c r="G108" s="1">
        <f>Jan!E108</f>
        <v>56075366.229999997</v>
      </c>
      <c r="H108" s="1">
        <f>Mar!D108</f>
        <v>49177611.479999997</v>
      </c>
      <c r="I108" s="1">
        <f t="shared" si="13"/>
        <v>360495392.10999995</v>
      </c>
      <c r="J108" s="1">
        <f>Jan!G108+Feb!G108+Mar!G108</f>
        <v>341937280.44</v>
      </c>
      <c r="K108" s="1">
        <f t="shared" si="14"/>
        <v>353597637.35999995</v>
      </c>
      <c r="L108" s="1">
        <f t="shared" si="15"/>
        <v>340243156.81999999</v>
      </c>
      <c r="M108" s="1">
        <f t="shared" si="16"/>
        <v>360495392.10999995</v>
      </c>
      <c r="N108" s="1">
        <f t="shared" si="17"/>
        <v>341937280.44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 t="s">
        <v>93</v>
      </c>
      <c r="B109" s="1">
        <f>Jan!K109</f>
        <v>3388452.2800000003</v>
      </c>
      <c r="C109" s="1">
        <f>Feb!K109</f>
        <v>2864707.5799999996</v>
      </c>
      <c r="D109" s="1">
        <f>Mar!K109</f>
        <v>4399612.51</v>
      </c>
      <c r="E109" s="1">
        <f t="shared" si="12"/>
        <v>10652772.369999999</v>
      </c>
      <c r="F109" s="1">
        <f>Jan!L109+Feb!L109+Mar!L109</f>
        <v>8392566.3300000001</v>
      </c>
      <c r="G109" s="1">
        <f>Jan!E109</f>
        <v>1470798.4300000002</v>
      </c>
      <c r="H109" s="1">
        <f>Mar!D109</f>
        <v>1448852.34</v>
      </c>
      <c r="I109" s="1">
        <f t="shared" si="13"/>
        <v>10674718.459999999</v>
      </c>
      <c r="J109" s="1">
        <f>Jan!G109+Feb!G109+Mar!G109</f>
        <v>8142037.0000000009</v>
      </c>
      <c r="K109" s="1">
        <f t="shared" si="14"/>
        <v>10652772.369999999</v>
      </c>
      <c r="L109" s="1">
        <f t="shared" si="15"/>
        <v>8392566.3300000001</v>
      </c>
      <c r="M109" s="1">
        <f t="shared" si="16"/>
        <v>10674718.459999999</v>
      </c>
      <c r="N109" s="1">
        <f t="shared" si="17"/>
        <v>8142037.0000000009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 t="s">
        <v>94</v>
      </c>
      <c r="B110" s="1">
        <f>Jan!K110</f>
        <v>2043987.4999999998</v>
      </c>
      <c r="C110" s="1">
        <f>Feb!K110</f>
        <v>1548084.3399999999</v>
      </c>
      <c r="D110" s="1">
        <f>Mar!K110</f>
        <v>2162113.1</v>
      </c>
      <c r="E110" s="1">
        <f t="shared" si="12"/>
        <v>5754184.9399999995</v>
      </c>
      <c r="F110" s="1">
        <f>Jan!L110+Feb!L110+Mar!L110</f>
        <v>5591264.5</v>
      </c>
      <c r="G110" s="1">
        <f>Jan!E110</f>
        <v>937430.53</v>
      </c>
      <c r="H110" s="1">
        <f>Mar!D110</f>
        <v>831476.05</v>
      </c>
      <c r="I110" s="1">
        <f t="shared" si="13"/>
        <v>5860139.4199999999</v>
      </c>
      <c r="J110" s="1">
        <f>Jan!G110+Feb!G110+Mar!G110</f>
        <v>5608446.6799999997</v>
      </c>
      <c r="K110" s="1">
        <f t="shared" si="14"/>
        <v>5754184.9399999995</v>
      </c>
      <c r="L110" s="1">
        <f t="shared" si="15"/>
        <v>5591264.5</v>
      </c>
      <c r="M110" s="1">
        <f t="shared" si="16"/>
        <v>5860139.4199999999</v>
      </c>
      <c r="N110" s="1">
        <f t="shared" si="17"/>
        <v>5608446.6799999997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 t="s">
        <v>95</v>
      </c>
      <c r="B111" s="1">
        <f>Jan!K111</f>
        <v>4541927.4400000013</v>
      </c>
      <c r="C111" s="1">
        <f>Feb!K111</f>
        <v>3752294.16</v>
      </c>
      <c r="D111" s="1">
        <f>Mar!K111</f>
        <v>4721560.74</v>
      </c>
      <c r="E111" s="1">
        <f t="shared" si="12"/>
        <v>13015782.340000002</v>
      </c>
      <c r="F111" s="1">
        <f>Jan!L111+Feb!L111+Mar!L111</f>
        <v>12611893.6</v>
      </c>
      <c r="G111" s="1">
        <f>Jan!E111</f>
        <v>2062585.58</v>
      </c>
      <c r="H111" s="1">
        <f>Mar!D111</f>
        <v>1909455.77</v>
      </c>
      <c r="I111" s="1">
        <f t="shared" si="13"/>
        <v>13168912.150000002</v>
      </c>
      <c r="J111" s="1">
        <f>Jan!G111+Feb!G111+Mar!G111</f>
        <v>12642328.280000001</v>
      </c>
      <c r="K111" s="1">
        <f t="shared" si="14"/>
        <v>13015782.340000002</v>
      </c>
      <c r="L111" s="1">
        <f t="shared" si="15"/>
        <v>12611893.6</v>
      </c>
      <c r="M111" s="1">
        <f t="shared" si="16"/>
        <v>13168912.150000002</v>
      </c>
      <c r="N111" s="1">
        <f t="shared" si="17"/>
        <v>12642328.280000001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 t="s">
        <v>96</v>
      </c>
      <c r="B112" s="1">
        <f>Jan!K112</f>
        <v>9985044.2200000007</v>
      </c>
      <c r="C112" s="1">
        <f>Feb!K112</f>
        <v>8333183.5199999996</v>
      </c>
      <c r="D112" s="1">
        <f>Mar!K112</f>
        <v>11546156.77</v>
      </c>
      <c r="E112" s="1">
        <f t="shared" si="12"/>
        <v>29864384.510000002</v>
      </c>
      <c r="F112" s="1">
        <f>Jan!L112+Feb!L112+Mar!L112</f>
        <v>27982532.91</v>
      </c>
      <c r="G112" s="1">
        <f>Jan!E112</f>
        <v>4517108.25</v>
      </c>
      <c r="H112" s="1">
        <f>Mar!D112</f>
        <v>3946580.3</v>
      </c>
      <c r="I112" s="1">
        <f t="shared" si="13"/>
        <v>30434912.460000005</v>
      </c>
      <c r="J112" s="1">
        <f>Jan!G112+Feb!G112+Mar!G112</f>
        <v>28178224.370000001</v>
      </c>
      <c r="K112" s="1">
        <f t="shared" si="14"/>
        <v>29864384.510000002</v>
      </c>
      <c r="L112" s="1">
        <f t="shared" si="15"/>
        <v>27982532.91</v>
      </c>
      <c r="M112" s="1">
        <f t="shared" si="16"/>
        <v>30434912.460000005</v>
      </c>
      <c r="N112" s="1">
        <f t="shared" si="17"/>
        <v>28178224.370000001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 t="s">
        <v>97</v>
      </c>
      <c r="B113" s="1">
        <f>Jan!K113</f>
        <v>4128947.2899999996</v>
      </c>
      <c r="C113" s="1">
        <f>Feb!K113</f>
        <v>3390251.1199999996</v>
      </c>
      <c r="D113" s="1">
        <f>Mar!K113</f>
        <v>4120588.1400000006</v>
      </c>
      <c r="E113" s="1">
        <f t="shared" si="12"/>
        <v>11639786.550000001</v>
      </c>
      <c r="F113" s="1">
        <f>Jan!L113+Feb!L113+Mar!L113</f>
        <v>10845838.689999999</v>
      </c>
      <c r="G113" s="1">
        <f>Jan!E113</f>
        <v>1837022.71</v>
      </c>
      <c r="H113" s="1">
        <f>Mar!D113</f>
        <v>1706185.26</v>
      </c>
      <c r="I113" s="1">
        <f t="shared" si="13"/>
        <v>11770624.000000002</v>
      </c>
      <c r="J113" s="1">
        <f>Jan!G113+Feb!G113+Mar!G113</f>
        <v>10890135.739999998</v>
      </c>
      <c r="K113" s="1">
        <f t="shared" si="14"/>
        <v>11639786.550000001</v>
      </c>
      <c r="L113" s="1">
        <f t="shared" si="15"/>
        <v>10845838.689999999</v>
      </c>
      <c r="M113" s="1">
        <f t="shared" si="16"/>
        <v>11770624.000000002</v>
      </c>
      <c r="N113" s="1">
        <f t="shared" si="17"/>
        <v>10890135.739999998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 t="s">
        <v>98</v>
      </c>
      <c r="B114" s="1">
        <f>Jan!K114</f>
        <v>1736192.56</v>
      </c>
      <c r="C114" s="1">
        <f>Feb!K114</f>
        <v>1422492.23</v>
      </c>
      <c r="D114" s="1">
        <f>Mar!K114</f>
        <v>1964546.35</v>
      </c>
      <c r="E114" s="1">
        <f t="shared" si="12"/>
        <v>5123231.1400000006</v>
      </c>
      <c r="F114" s="1">
        <f>Jan!L114+Feb!L114+Mar!L114</f>
        <v>4807102.8</v>
      </c>
      <c r="G114" s="1">
        <f>Jan!E114</f>
        <v>761953.78</v>
      </c>
      <c r="H114" s="1">
        <f>Mar!D114</f>
        <v>714525.36</v>
      </c>
      <c r="I114" s="1">
        <f t="shared" si="13"/>
        <v>5170659.5600000005</v>
      </c>
      <c r="J114" s="1">
        <f>Jan!G114+Feb!G114+Mar!G114</f>
        <v>4820246.8100000005</v>
      </c>
      <c r="K114" s="1">
        <f t="shared" si="14"/>
        <v>5123231.1400000006</v>
      </c>
      <c r="L114" s="1">
        <f t="shared" si="15"/>
        <v>4807102.8</v>
      </c>
      <c r="M114" s="1">
        <f t="shared" si="16"/>
        <v>5170659.5600000005</v>
      </c>
      <c r="N114" s="1">
        <f t="shared" si="17"/>
        <v>4820246.8100000005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 t="s">
        <v>99</v>
      </c>
      <c r="B115" s="1">
        <f>Jan!K115</f>
        <v>3679743.9000000004</v>
      </c>
      <c r="C115" s="1">
        <f>Feb!K115</f>
        <v>3039779.66</v>
      </c>
      <c r="D115" s="1">
        <f>Mar!K115</f>
        <v>4803835.5</v>
      </c>
      <c r="E115" s="1">
        <f t="shared" si="12"/>
        <v>11523359.060000001</v>
      </c>
      <c r="F115" s="1">
        <f>Jan!L115+Feb!L115+Mar!L115</f>
        <v>10472141.84</v>
      </c>
      <c r="G115" s="1">
        <f>Jan!E115</f>
        <v>1669688.35</v>
      </c>
      <c r="H115" s="1">
        <f>Mar!D115</f>
        <v>1585813.03</v>
      </c>
      <c r="I115" s="1">
        <f t="shared" si="13"/>
        <v>11607234.380000001</v>
      </c>
      <c r="J115" s="1">
        <f>Jan!G115+Feb!G115+Mar!G115</f>
        <v>10406719.039999999</v>
      </c>
      <c r="K115" s="1">
        <f t="shared" si="14"/>
        <v>11523359.060000001</v>
      </c>
      <c r="L115" s="1">
        <f t="shared" si="15"/>
        <v>10472141.84</v>
      </c>
      <c r="M115" s="1">
        <f t="shared" si="16"/>
        <v>11607234.380000001</v>
      </c>
      <c r="N115" s="1">
        <f t="shared" si="17"/>
        <v>10406719.039999999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 t="s">
        <v>100</v>
      </c>
      <c r="B116" s="1">
        <f>Jan!K116</f>
        <v>63836271.439999998</v>
      </c>
      <c r="C116" s="1">
        <f>Feb!K116</f>
        <v>52067293.140000001</v>
      </c>
      <c r="D116" s="1">
        <f>Mar!K116</f>
        <v>62347137.850000001</v>
      </c>
      <c r="E116" s="1">
        <f t="shared" si="12"/>
        <v>178250702.43000001</v>
      </c>
      <c r="F116" s="1">
        <f>Jan!L116+Feb!L116+Mar!L116</f>
        <v>136299908.14000002</v>
      </c>
      <c r="G116" s="1">
        <f>Jan!E116</f>
        <v>27775361.099999998</v>
      </c>
      <c r="H116" s="1">
        <f>Mar!D116</f>
        <v>22433705.149999999</v>
      </c>
      <c r="I116" s="1">
        <f t="shared" si="13"/>
        <v>183592358.38</v>
      </c>
      <c r="J116" s="1">
        <f>Jan!G116+Feb!G116+Mar!G116</f>
        <v>138545307.52000001</v>
      </c>
      <c r="K116" s="1">
        <f t="shared" si="14"/>
        <v>178250702.43000001</v>
      </c>
      <c r="L116" s="1">
        <f t="shared" si="15"/>
        <v>136299908.14000002</v>
      </c>
      <c r="M116" s="1">
        <f t="shared" si="16"/>
        <v>183592358.38</v>
      </c>
      <c r="N116" s="1">
        <f t="shared" si="17"/>
        <v>138545307.52000001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 t="s">
        <v>101</v>
      </c>
      <c r="B117" s="1">
        <f>Jan!K117</f>
        <v>1343015</v>
      </c>
      <c r="C117" s="1">
        <f>Feb!K117</f>
        <v>1185852.43</v>
      </c>
      <c r="D117" s="1">
        <f>Mar!K117</f>
        <v>1965490.3399999999</v>
      </c>
      <c r="E117" s="1">
        <f t="shared" si="12"/>
        <v>4494357.7699999996</v>
      </c>
      <c r="F117" s="1">
        <f>Jan!L117+Feb!L117+Mar!L117</f>
        <v>3900622.2199999997</v>
      </c>
      <c r="G117" s="1">
        <f>Jan!E117</f>
        <v>616335.43999999994</v>
      </c>
      <c r="H117" s="1">
        <f>Mar!D117</f>
        <v>616048.56000000006</v>
      </c>
      <c r="I117" s="1">
        <f t="shared" si="13"/>
        <v>4494644.6499999985</v>
      </c>
      <c r="J117" s="1">
        <f>Jan!G117+Feb!G117+Mar!G117</f>
        <v>3864117.67</v>
      </c>
      <c r="K117" s="1">
        <f t="shared" si="14"/>
        <v>4494357.7699999996</v>
      </c>
      <c r="L117" s="1">
        <f t="shared" si="15"/>
        <v>3900622.2199999997</v>
      </c>
      <c r="M117" s="1">
        <f t="shared" si="16"/>
        <v>4494644.6499999985</v>
      </c>
      <c r="N117" s="1">
        <f t="shared" si="17"/>
        <v>3864117.67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 t="s">
        <v>102</v>
      </c>
      <c r="B118" s="1">
        <f>Jan!K118</f>
        <v>840851.18</v>
      </c>
      <c r="C118" s="1">
        <f>Feb!K118</f>
        <v>689537.97</v>
      </c>
      <c r="D118" s="1">
        <f>Mar!K118</f>
        <v>1559076.4200000002</v>
      </c>
      <c r="E118" s="1">
        <f t="shared" si="12"/>
        <v>3089465.5700000003</v>
      </c>
      <c r="F118" s="1">
        <f>Jan!L118+Feb!L118+Mar!L118</f>
        <v>2594987.63</v>
      </c>
      <c r="G118" s="1">
        <f>Jan!E118</f>
        <v>378643.31</v>
      </c>
      <c r="H118" s="1">
        <f>Mar!D118</f>
        <v>388053.22</v>
      </c>
      <c r="I118" s="1">
        <f t="shared" si="13"/>
        <v>3080055.66</v>
      </c>
      <c r="J118" s="1">
        <f>Jan!G118+Feb!G118+Mar!G118</f>
        <v>2553951.5</v>
      </c>
      <c r="K118" s="1">
        <f t="shared" si="14"/>
        <v>3089465.5700000003</v>
      </c>
      <c r="L118" s="1">
        <f t="shared" si="15"/>
        <v>2594987.63</v>
      </c>
      <c r="M118" s="1">
        <f t="shared" si="16"/>
        <v>3080055.66</v>
      </c>
      <c r="N118" s="1">
        <f t="shared" si="17"/>
        <v>2553951.5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>
      <c r="A119" s="6" t="s">
        <v>103</v>
      </c>
      <c r="B119" s="25" t="s">
        <v>123</v>
      </c>
      <c r="C119" s="25" t="s">
        <v>123</v>
      </c>
      <c r="D119" s="25" t="s">
        <v>123</v>
      </c>
      <c r="E119" s="25" t="s">
        <v>123</v>
      </c>
      <c r="F119" s="25" t="s">
        <v>123</v>
      </c>
      <c r="G119" s="25" t="s">
        <v>123</v>
      </c>
      <c r="H119" s="25" t="s">
        <v>123</v>
      </c>
      <c r="I119" s="25" t="s">
        <v>123</v>
      </c>
      <c r="J119" s="25" t="s">
        <v>123</v>
      </c>
      <c r="K119" s="25" t="s">
        <v>123</v>
      </c>
      <c r="L119" s="25" t="s">
        <v>123</v>
      </c>
      <c r="M119" s="25" t="s">
        <v>123</v>
      </c>
      <c r="N119" s="25" t="s">
        <v>123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 t="s">
        <v>104</v>
      </c>
      <c r="B120" s="1">
        <f>Jan!K120</f>
        <v>482027.95000000007</v>
      </c>
      <c r="C120" s="1">
        <f>Feb!K120</f>
        <v>386927.79999999993</v>
      </c>
      <c r="D120" s="1">
        <f>Mar!K120</f>
        <v>274605.82999999996</v>
      </c>
      <c r="E120" s="1">
        <f t="shared" ref="E120:E145" si="18">B120+C120+D120</f>
        <v>1143561.58</v>
      </c>
      <c r="F120" s="1">
        <f>Jan!L120+Feb!L120+Mar!L120</f>
        <v>1131410.04</v>
      </c>
      <c r="G120" s="1">
        <f>Jan!E120</f>
        <v>215118.81</v>
      </c>
      <c r="H120" s="1">
        <f>Mar!D120</f>
        <v>131988.54</v>
      </c>
      <c r="I120" s="1">
        <f t="shared" ref="I120:I145" si="19">B120+C120+D120+G120-H120</f>
        <v>1226691.8500000001</v>
      </c>
      <c r="J120" s="1">
        <f>Jan!G120+Feb!G120+Mar!G120</f>
        <v>1163099.28</v>
      </c>
      <c r="K120" s="1">
        <f t="shared" ref="K120:K145" si="20">E120</f>
        <v>1143561.58</v>
      </c>
      <c r="L120" s="1">
        <f t="shared" ref="L120:L145" si="21">F120</f>
        <v>1131410.04</v>
      </c>
      <c r="M120" s="1">
        <f t="shared" ref="M120:M145" si="22">I120</f>
        <v>1226691.8500000001</v>
      </c>
      <c r="N120" s="1">
        <f t="shared" ref="N120:N145" si="23">J120</f>
        <v>1163099.28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 t="s">
        <v>105</v>
      </c>
      <c r="B121" s="1">
        <f>Jan!K121</f>
        <v>82528.200000000012</v>
      </c>
      <c r="C121" s="1">
        <f>Feb!K121</f>
        <v>67362.240000000005</v>
      </c>
      <c r="D121" s="1">
        <f>Mar!K121</f>
        <v>36446.51</v>
      </c>
      <c r="E121" s="1">
        <f t="shared" si="18"/>
        <v>186336.95</v>
      </c>
      <c r="F121" s="1">
        <f>Jan!L121+Feb!L121+Mar!L121</f>
        <v>199139.53</v>
      </c>
      <c r="G121" s="1">
        <f>Jan!E121</f>
        <v>37563.08</v>
      </c>
      <c r="H121" s="1">
        <f>Mar!D121</f>
        <v>24173.61</v>
      </c>
      <c r="I121" s="1">
        <f t="shared" si="19"/>
        <v>199726.42000000004</v>
      </c>
      <c r="J121" s="1">
        <f>Jan!G121+Feb!G121+Mar!G121</f>
        <v>210213.66999999998</v>
      </c>
      <c r="K121" s="1">
        <f t="shared" si="20"/>
        <v>186336.95</v>
      </c>
      <c r="L121" s="1">
        <f t="shared" si="21"/>
        <v>199139.53</v>
      </c>
      <c r="M121" s="1">
        <f t="shared" si="22"/>
        <v>199726.42000000004</v>
      </c>
      <c r="N121" s="1">
        <f t="shared" si="23"/>
        <v>210213.66999999998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 t="s">
        <v>106</v>
      </c>
      <c r="B122" s="1">
        <f>Jan!K122</f>
        <v>60158.67</v>
      </c>
      <c r="C122" s="1">
        <f>Feb!K122</f>
        <v>49617.869999999995</v>
      </c>
      <c r="D122" s="1">
        <f>Mar!K122</f>
        <v>44661.86</v>
      </c>
      <c r="E122" s="1">
        <f t="shared" si="18"/>
        <v>154438.39999999999</v>
      </c>
      <c r="F122" s="1">
        <f>Jan!L122+Feb!L122+Mar!L122</f>
        <v>155625.66</v>
      </c>
      <c r="G122" s="1">
        <f>Jan!E122</f>
        <v>27033.25</v>
      </c>
      <c r="H122" s="1">
        <f>Mar!D122</f>
        <v>17428.259999999998</v>
      </c>
      <c r="I122" s="1">
        <f t="shared" si="19"/>
        <v>164043.38999999998</v>
      </c>
      <c r="J122" s="1">
        <f>Jan!G122+Feb!G122+Mar!G122</f>
        <v>158834.88</v>
      </c>
      <c r="K122" s="1">
        <f t="shared" si="20"/>
        <v>154438.39999999999</v>
      </c>
      <c r="L122" s="1">
        <f t="shared" si="21"/>
        <v>155625.66</v>
      </c>
      <c r="M122" s="1">
        <f t="shared" si="22"/>
        <v>164043.38999999998</v>
      </c>
      <c r="N122" s="1">
        <f t="shared" si="23"/>
        <v>158834.88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 t="s">
        <v>107</v>
      </c>
      <c r="B123" s="1">
        <f>Jan!K123</f>
        <v>170913.34999999998</v>
      </c>
      <c r="C123" s="1">
        <f>Feb!K123</f>
        <v>140122.96000000002</v>
      </c>
      <c r="D123" s="1">
        <f>Mar!K123</f>
        <v>35303.540000000008</v>
      </c>
      <c r="E123" s="1">
        <f t="shared" si="18"/>
        <v>346339.85</v>
      </c>
      <c r="F123" s="1">
        <f>Jan!L123+Feb!L123+Mar!L123</f>
        <v>424327.80000000005</v>
      </c>
      <c r="G123" s="1">
        <f>Jan!E123</f>
        <v>77235.399999999994</v>
      </c>
      <c r="H123" s="1">
        <f>Mar!D123</f>
        <v>49532.82</v>
      </c>
      <c r="I123" s="1">
        <f t="shared" si="19"/>
        <v>374042.43</v>
      </c>
      <c r="J123" s="1">
        <f>Jan!G123+Feb!G123+Mar!G123</f>
        <v>441222.97000000003</v>
      </c>
      <c r="K123" s="1">
        <f t="shared" si="20"/>
        <v>346339.85</v>
      </c>
      <c r="L123" s="1">
        <f t="shared" si="21"/>
        <v>424327.80000000005</v>
      </c>
      <c r="M123" s="1">
        <f t="shared" si="22"/>
        <v>374042.43</v>
      </c>
      <c r="N123" s="1">
        <f t="shared" si="23"/>
        <v>441222.97000000003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 t="s">
        <v>108</v>
      </c>
      <c r="B124" s="1">
        <f>Jan!K124</f>
        <v>67388.72</v>
      </c>
      <c r="C124" s="1">
        <f>Feb!K124</f>
        <v>55549.369999999995</v>
      </c>
      <c r="D124" s="1">
        <f>Mar!K124</f>
        <v>25360.450000000004</v>
      </c>
      <c r="E124" s="1">
        <f t="shared" si="18"/>
        <v>148298.54</v>
      </c>
      <c r="F124" s="1">
        <f>Jan!L124+Feb!L124+Mar!L124</f>
        <v>160446.39999999999</v>
      </c>
      <c r="G124" s="1">
        <f>Jan!E124</f>
        <v>30613.55</v>
      </c>
      <c r="H124" s="1">
        <f>Mar!D124</f>
        <v>16647.04</v>
      </c>
      <c r="I124" s="1">
        <f t="shared" si="19"/>
        <v>162265.04999999999</v>
      </c>
      <c r="J124" s="1">
        <f>Jan!G124+Feb!G124+Mar!G124</f>
        <v>170416.58000000002</v>
      </c>
      <c r="K124" s="1">
        <f t="shared" si="20"/>
        <v>148298.54</v>
      </c>
      <c r="L124" s="1">
        <f t="shared" si="21"/>
        <v>160446.39999999999</v>
      </c>
      <c r="M124" s="1">
        <f t="shared" si="22"/>
        <v>162265.04999999999</v>
      </c>
      <c r="N124" s="1">
        <f t="shared" si="23"/>
        <v>170416.58000000002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 t="s">
        <v>109</v>
      </c>
      <c r="B125" s="1">
        <f>Jan!K125</f>
        <v>51739.590000000004</v>
      </c>
      <c r="C125" s="1">
        <f>Feb!K125</f>
        <v>42308.88</v>
      </c>
      <c r="D125" s="1">
        <f>Mar!K125</f>
        <v>30393.540000000005</v>
      </c>
      <c r="E125" s="1">
        <f t="shared" si="18"/>
        <v>124442.01000000001</v>
      </c>
      <c r="F125" s="1">
        <f>Jan!L125+Feb!L125+Mar!L125</f>
        <v>122767.44</v>
      </c>
      <c r="G125" s="1">
        <f>Jan!E125</f>
        <v>23175.74</v>
      </c>
      <c r="H125" s="1">
        <f>Mar!D125</f>
        <v>12595.07</v>
      </c>
      <c r="I125" s="1">
        <f t="shared" si="19"/>
        <v>135022.68</v>
      </c>
      <c r="J125" s="1">
        <f>Jan!G125+Feb!G125+Mar!G125</f>
        <v>129494.25</v>
      </c>
      <c r="K125" s="1">
        <f t="shared" si="20"/>
        <v>124442.01000000001</v>
      </c>
      <c r="L125" s="1">
        <f t="shared" si="21"/>
        <v>122767.44</v>
      </c>
      <c r="M125" s="1">
        <f t="shared" si="22"/>
        <v>135022.68</v>
      </c>
      <c r="N125" s="1">
        <f t="shared" si="23"/>
        <v>129494.25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 t="s">
        <v>110</v>
      </c>
      <c r="B126" s="1">
        <f>Jan!K126</f>
        <v>35470.160000000003</v>
      </c>
      <c r="C126" s="1">
        <f>Feb!K126</f>
        <v>29163.88</v>
      </c>
      <c r="D126" s="1">
        <f>Mar!K126</f>
        <v>20272.34</v>
      </c>
      <c r="E126" s="1">
        <f t="shared" si="18"/>
        <v>84906.38</v>
      </c>
      <c r="F126" s="1">
        <f>Jan!L126+Feb!L126+Mar!L126</f>
        <v>91981.700000000012</v>
      </c>
      <c r="G126" s="1">
        <f>Jan!E126</f>
        <v>15675.47</v>
      </c>
      <c r="H126" s="1">
        <f>Mar!D126</f>
        <v>10664.28</v>
      </c>
      <c r="I126" s="1">
        <f t="shared" si="19"/>
        <v>89917.57</v>
      </c>
      <c r="J126" s="1">
        <f>Jan!G126+Feb!G126+Mar!G126</f>
        <v>94383.46</v>
      </c>
      <c r="K126" s="1">
        <f t="shared" si="20"/>
        <v>84906.38</v>
      </c>
      <c r="L126" s="1">
        <f t="shared" si="21"/>
        <v>91981.700000000012</v>
      </c>
      <c r="M126" s="1">
        <f t="shared" si="22"/>
        <v>89917.57</v>
      </c>
      <c r="N126" s="1">
        <f t="shared" si="23"/>
        <v>94383.46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 t="s">
        <v>111</v>
      </c>
      <c r="B127" s="1">
        <f>Jan!K127</f>
        <v>71340.06</v>
      </c>
      <c r="C127" s="1">
        <f>Feb!K127</f>
        <v>56937.8</v>
      </c>
      <c r="D127" s="1">
        <f>Mar!K127</f>
        <v>41792.51</v>
      </c>
      <c r="E127" s="1">
        <f t="shared" si="18"/>
        <v>170070.37</v>
      </c>
      <c r="F127" s="1">
        <f>Jan!L127+Feb!L127+Mar!L127</f>
        <v>168516.68</v>
      </c>
      <c r="G127" s="1">
        <f>Jan!E127</f>
        <v>31910.799999999999</v>
      </c>
      <c r="H127" s="1">
        <f>Mar!D127</f>
        <v>18273.72</v>
      </c>
      <c r="I127" s="1">
        <f t="shared" si="19"/>
        <v>183707.44999999998</v>
      </c>
      <c r="J127" s="1">
        <f>Jan!G127+Feb!G127+Mar!G127</f>
        <v>180856.31</v>
      </c>
      <c r="K127" s="1">
        <f t="shared" si="20"/>
        <v>170070.37</v>
      </c>
      <c r="L127" s="1">
        <f t="shared" si="21"/>
        <v>168516.68</v>
      </c>
      <c r="M127" s="1">
        <f t="shared" si="22"/>
        <v>183707.44999999998</v>
      </c>
      <c r="N127" s="1">
        <f t="shared" si="23"/>
        <v>180856.31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 t="s">
        <v>112</v>
      </c>
      <c r="B128" s="1">
        <f>Jan!K128</f>
        <v>63974.58</v>
      </c>
      <c r="C128" s="1">
        <f>Feb!K128</f>
        <v>52672.800000000003</v>
      </c>
      <c r="D128" s="1">
        <f>Mar!K128</f>
        <v>26910.62</v>
      </c>
      <c r="E128" s="1">
        <f t="shared" si="18"/>
        <v>143558</v>
      </c>
      <c r="F128" s="1">
        <f>Jan!L128+Feb!L128+Mar!L128</f>
        <v>151492.38999999998</v>
      </c>
      <c r="G128" s="1">
        <f>Jan!E128</f>
        <v>29030.42</v>
      </c>
      <c r="H128" s="1">
        <f>Mar!D128</f>
        <v>17910.419999999998</v>
      </c>
      <c r="I128" s="1">
        <f t="shared" si="19"/>
        <v>154678</v>
      </c>
      <c r="J128" s="1">
        <f>Jan!G128+Feb!G128+Mar!G128</f>
        <v>159764.19</v>
      </c>
      <c r="K128" s="1">
        <f t="shared" si="20"/>
        <v>143558</v>
      </c>
      <c r="L128" s="1">
        <f t="shared" si="21"/>
        <v>151492.38999999998</v>
      </c>
      <c r="M128" s="1">
        <f t="shared" si="22"/>
        <v>154678</v>
      </c>
      <c r="N128" s="1">
        <f t="shared" si="23"/>
        <v>159764.19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 t="s">
        <v>113</v>
      </c>
      <c r="B129" s="1">
        <f>Jan!K129</f>
        <v>175560.13999999998</v>
      </c>
      <c r="C129" s="1">
        <f>Feb!K129</f>
        <v>144850.25</v>
      </c>
      <c r="D129" s="1">
        <f>Mar!K129</f>
        <v>114287.81</v>
      </c>
      <c r="E129" s="1">
        <f t="shared" si="18"/>
        <v>434698.2</v>
      </c>
      <c r="F129" s="1">
        <f>Jan!L129+Feb!L129+Mar!L129</f>
        <v>430269.85</v>
      </c>
      <c r="G129" s="1">
        <f>Jan!E129</f>
        <v>78749.7</v>
      </c>
      <c r="H129" s="1">
        <f>Mar!D129</f>
        <v>56079.99</v>
      </c>
      <c r="I129" s="1">
        <f t="shared" si="19"/>
        <v>457367.91000000003</v>
      </c>
      <c r="J129" s="1">
        <f>Jan!G129+Feb!G129+Mar!G129</f>
        <v>439782.24000000005</v>
      </c>
      <c r="K129" s="1">
        <f t="shared" si="20"/>
        <v>434698.2</v>
      </c>
      <c r="L129" s="1">
        <f t="shared" si="21"/>
        <v>430269.85</v>
      </c>
      <c r="M129" s="1">
        <f t="shared" si="22"/>
        <v>457367.91000000003</v>
      </c>
      <c r="N129" s="1">
        <f t="shared" si="23"/>
        <v>439782.24000000005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 t="s">
        <v>114</v>
      </c>
      <c r="B130" s="1">
        <f>Jan!K130</f>
        <v>225621.32</v>
      </c>
      <c r="C130" s="1">
        <f>Feb!K130</f>
        <v>185901.05</v>
      </c>
      <c r="D130" s="1">
        <f>Mar!K130</f>
        <v>194461.41999999998</v>
      </c>
      <c r="E130" s="1">
        <f t="shared" si="18"/>
        <v>605983.79</v>
      </c>
      <c r="F130" s="1">
        <f>Jan!L130+Feb!L130+Mar!L130</f>
        <v>552962.6</v>
      </c>
      <c r="G130" s="1">
        <f>Jan!E130</f>
        <v>102100.92</v>
      </c>
      <c r="H130" s="1">
        <f>Mar!D130</f>
        <v>59342.239999999998</v>
      </c>
      <c r="I130" s="1">
        <f t="shared" si="19"/>
        <v>648742.47000000009</v>
      </c>
      <c r="J130" s="1">
        <f>Jan!G130+Feb!G130+Mar!G130</f>
        <v>583979.65</v>
      </c>
      <c r="K130" s="1">
        <f t="shared" si="20"/>
        <v>605983.79</v>
      </c>
      <c r="L130" s="1">
        <f t="shared" si="21"/>
        <v>552962.6</v>
      </c>
      <c r="M130" s="1">
        <f t="shared" si="22"/>
        <v>648742.47000000009</v>
      </c>
      <c r="N130" s="1">
        <f t="shared" si="23"/>
        <v>583979.65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 t="s">
        <v>152</v>
      </c>
      <c r="B131" s="1">
        <f>Jan!K131</f>
        <v>287229.49</v>
      </c>
      <c r="C131" s="1">
        <f>Feb!K131</f>
        <v>241157.69</v>
      </c>
      <c r="D131" s="1">
        <f>Mar!K131</f>
        <v>238537.95999999996</v>
      </c>
      <c r="E131" s="1">
        <f>B131+C131+D131</f>
        <v>766925.1399999999</v>
      </c>
      <c r="F131" s="1">
        <f>Jan!L131+Feb!L131+Mar!L131</f>
        <v>732140.31</v>
      </c>
      <c r="G131" s="1">
        <f>Jan!E131</f>
        <v>133721.16</v>
      </c>
      <c r="H131" s="1">
        <f>Mar!D131</f>
        <v>88844.96</v>
      </c>
      <c r="I131" s="1">
        <f>B131+C131+D131+G131-H131</f>
        <v>811801.34</v>
      </c>
      <c r="J131" s="1">
        <f>Jan!G131+Feb!G131+Mar!G131</f>
        <v>753550.92</v>
      </c>
      <c r="K131" s="1">
        <f>E131</f>
        <v>766925.1399999999</v>
      </c>
      <c r="L131" s="1">
        <f>F131</f>
        <v>732140.31</v>
      </c>
      <c r="M131" s="1">
        <f>I131</f>
        <v>811801.34</v>
      </c>
      <c r="N131" s="1">
        <f>J131</f>
        <v>753550.92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 t="s">
        <v>115</v>
      </c>
      <c r="B132" s="1">
        <f>Jan!K132</f>
        <v>314155.31000000006</v>
      </c>
      <c r="C132" s="1">
        <f>Feb!K132</f>
        <v>248630.27999999997</v>
      </c>
      <c r="D132" s="1">
        <f>Mar!K132</f>
        <v>410089.13</v>
      </c>
      <c r="E132" s="1">
        <f t="shared" si="18"/>
        <v>972874.72000000009</v>
      </c>
      <c r="F132" s="1">
        <f>Jan!L132+Feb!L132+Mar!L132</f>
        <v>764446.46</v>
      </c>
      <c r="G132" s="1">
        <f>Jan!E132</f>
        <v>140558.39000000001</v>
      </c>
      <c r="H132" s="1">
        <f>Mar!D132</f>
        <v>86075.4</v>
      </c>
      <c r="I132" s="1">
        <f t="shared" si="19"/>
        <v>1027357.7100000001</v>
      </c>
      <c r="J132" s="1">
        <f>Jan!G132+Feb!G132+Mar!G132</f>
        <v>797347.65999999992</v>
      </c>
      <c r="K132" s="1">
        <f t="shared" si="20"/>
        <v>972874.72000000009</v>
      </c>
      <c r="L132" s="1">
        <f t="shared" si="21"/>
        <v>764446.46</v>
      </c>
      <c r="M132" s="1">
        <f t="shared" si="22"/>
        <v>1027357.7100000001</v>
      </c>
      <c r="N132" s="1">
        <f t="shared" si="23"/>
        <v>797347.65999999992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 t="s">
        <v>150</v>
      </c>
      <c r="B133" s="1">
        <f>Jan!K133</f>
        <v>269980.44</v>
      </c>
      <c r="C133" s="1">
        <f>Feb!K133</f>
        <v>222419.57</v>
      </c>
      <c r="D133" s="1">
        <f>Mar!K133</f>
        <v>280513.88</v>
      </c>
      <c r="E133" s="1">
        <f t="shared" ref="E133:E139" si="24">B133+C133+D133</f>
        <v>772913.89</v>
      </c>
      <c r="F133" s="1">
        <f>Jan!L133+Feb!L133+Mar!L133</f>
        <v>691040.46</v>
      </c>
      <c r="G133" s="1">
        <f>Jan!E133</f>
        <v>120522.12</v>
      </c>
      <c r="H133" s="1">
        <f>Mar!D133</f>
        <v>86065.48</v>
      </c>
      <c r="I133" s="1">
        <f t="shared" ref="I133:I139" si="25">B133+C133+D133+G133-H133</f>
        <v>807370.53</v>
      </c>
      <c r="J133" s="1">
        <f>Jan!G133+Feb!G133+Mar!G133</f>
        <v>711455.06</v>
      </c>
      <c r="K133" s="1">
        <f t="shared" ref="K133:L138" si="26">E133</f>
        <v>772913.89</v>
      </c>
      <c r="L133" s="1">
        <f t="shared" si="26"/>
        <v>691040.46</v>
      </c>
      <c r="M133" s="1">
        <f t="shared" ref="M133:N138" si="27">I133</f>
        <v>807370.53</v>
      </c>
      <c r="N133" s="1">
        <f t="shared" si="27"/>
        <v>711455.06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 t="s">
        <v>116</v>
      </c>
      <c r="B134" s="1">
        <f>Jan!K134</f>
        <v>215694.78</v>
      </c>
      <c r="C134" s="1">
        <f>Feb!K134</f>
        <v>174986.59</v>
      </c>
      <c r="D134" s="1">
        <f>Mar!K134</f>
        <v>116959.76999999999</v>
      </c>
      <c r="E134" s="1">
        <f t="shared" si="24"/>
        <v>507641.14</v>
      </c>
      <c r="F134" s="1">
        <f>Jan!L134+Feb!L134+Mar!L134</f>
        <v>505943.15</v>
      </c>
      <c r="G134" s="1">
        <f>Jan!E134</f>
        <v>97219.78</v>
      </c>
      <c r="H134" s="1">
        <f>Mar!D134</f>
        <v>65368.09</v>
      </c>
      <c r="I134" s="1">
        <f t="shared" si="25"/>
        <v>539492.83000000007</v>
      </c>
      <c r="J134" s="1">
        <f>Jan!G134+Feb!G134+Mar!G134</f>
        <v>530985.47</v>
      </c>
      <c r="K134" s="1">
        <f t="shared" si="26"/>
        <v>507641.14</v>
      </c>
      <c r="L134" s="1">
        <f t="shared" si="26"/>
        <v>505943.15</v>
      </c>
      <c r="M134" s="1">
        <f t="shared" si="27"/>
        <v>539492.83000000007</v>
      </c>
      <c r="N134" s="1">
        <f t="shared" si="27"/>
        <v>530985.47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 t="s">
        <v>117</v>
      </c>
      <c r="B135" s="1">
        <f>Jan!K135</f>
        <v>47637.98</v>
      </c>
      <c r="C135" s="1">
        <f>Feb!K135</f>
        <v>41290.949999999997</v>
      </c>
      <c r="D135" s="1">
        <f>Mar!K135</f>
        <v>-33921.060000000005</v>
      </c>
      <c r="E135" s="1">
        <f t="shared" si="24"/>
        <v>55007.869999999988</v>
      </c>
      <c r="F135" s="1">
        <f>Jan!L135+Feb!L135+Mar!L135</f>
        <v>98869.950000000012</v>
      </c>
      <c r="G135" s="1">
        <f>Jan!E135</f>
        <v>21375.439999999999</v>
      </c>
      <c r="H135" s="1">
        <f>Mar!D135</f>
        <v>13189.54</v>
      </c>
      <c r="I135" s="1">
        <f t="shared" si="25"/>
        <v>63193.769999999982</v>
      </c>
      <c r="J135" s="1">
        <f>Jan!G135+Feb!G135+Mar!G135</f>
        <v>118709.33000000002</v>
      </c>
      <c r="K135" s="1">
        <f t="shared" si="26"/>
        <v>55007.869999999988</v>
      </c>
      <c r="L135" s="1">
        <f t="shared" si="26"/>
        <v>98869.950000000012</v>
      </c>
      <c r="M135" s="1">
        <f t="shared" si="27"/>
        <v>63193.769999999982</v>
      </c>
      <c r="N135" s="1">
        <f t="shared" si="27"/>
        <v>118709.33000000002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 t="s">
        <v>151</v>
      </c>
      <c r="B136" s="1">
        <f>Jan!K136</f>
        <v>101976</v>
      </c>
      <c r="C136" s="1">
        <f>Feb!K136</f>
        <v>81675.670000000013</v>
      </c>
      <c r="D136" s="1">
        <f>Mar!K136</f>
        <v>70058.62</v>
      </c>
      <c r="E136" s="1">
        <f t="shared" si="24"/>
        <v>253710.29</v>
      </c>
      <c r="F136" s="1">
        <f>Jan!L136+Feb!L136+Mar!L136</f>
        <v>256322.05000000002</v>
      </c>
      <c r="G136" s="1">
        <f>Jan!E136</f>
        <v>45853.35</v>
      </c>
      <c r="H136" s="1">
        <f>Mar!D136</f>
        <v>26516.15</v>
      </c>
      <c r="I136" s="1">
        <f t="shared" si="25"/>
        <v>273047.49</v>
      </c>
      <c r="J136" s="1">
        <f>Jan!G136+Feb!G136+Mar!G136</f>
        <v>269088.07</v>
      </c>
      <c r="K136" s="1">
        <f t="shared" si="26"/>
        <v>253710.29</v>
      </c>
      <c r="L136" s="1">
        <f t="shared" si="26"/>
        <v>256322.05000000002</v>
      </c>
      <c r="M136" s="1">
        <f t="shared" si="27"/>
        <v>273047.49</v>
      </c>
      <c r="N136" s="1">
        <f t="shared" si="27"/>
        <v>269088.07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 t="s">
        <v>172</v>
      </c>
      <c r="B137" s="1">
        <f>Jan!K137</f>
        <v>90405.86</v>
      </c>
      <c r="C137" s="1">
        <f>Feb!K137</f>
        <v>75884.599999999991</v>
      </c>
      <c r="D137" s="1">
        <f>Mar!K137</f>
        <v>209311.72000000003</v>
      </c>
      <c r="E137" s="1">
        <f>B137+C137+D137</f>
        <v>375602.18000000005</v>
      </c>
      <c r="F137" s="1">
        <f>Jan!L137+Feb!L137+Mar!L137</f>
        <v>0</v>
      </c>
      <c r="G137" s="1">
        <f>Jan!E137</f>
        <v>41432.25</v>
      </c>
      <c r="H137" s="1">
        <f>Mar!D137</f>
        <v>25732.01</v>
      </c>
      <c r="I137" s="1">
        <f>B137+C137+D137+G137-H137</f>
        <v>391302.42000000004</v>
      </c>
      <c r="J137" s="1">
        <f>Jan!G137+Feb!G137+Mar!G137</f>
        <v>0</v>
      </c>
      <c r="K137" s="1">
        <f>E137</f>
        <v>375602.18000000005</v>
      </c>
      <c r="L137" s="1">
        <f>F137</f>
        <v>0</v>
      </c>
      <c r="M137" s="1">
        <f>I137</f>
        <v>391302.42000000004</v>
      </c>
      <c r="N137" s="1">
        <f>J137</f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 t="s">
        <v>146</v>
      </c>
      <c r="B138" s="1">
        <f>Jan!K138</f>
        <v>43789.16</v>
      </c>
      <c r="C138" s="1">
        <f>Feb!K138</f>
        <v>35589.68</v>
      </c>
      <c r="D138" s="1">
        <f>Mar!K138</f>
        <v>24918.410000000003</v>
      </c>
      <c r="E138" s="1">
        <f t="shared" si="24"/>
        <v>104297.25</v>
      </c>
      <c r="F138" s="1">
        <f>Jan!L138+Feb!L138+Mar!L138</f>
        <v>102085.93000000001</v>
      </c>
      <c r="G138" s="1">
        <f>Jan!E138</f>
        <v>19596.77</v>
      </c>
      <c r="H138" s="1">
        <f>Mar!D138</f>
        <v>11084.54</v>
      </c>
      <c r="I138" s="1">
        <f t="shared" si="25"/>
        <v>112809.48000000001</v>
      </c>
      <c r="J138" s="1">
        <f>Jan!G138+Feb!G138+Mar!G138</f>
        <v>109474.90000000001</v>
      </c>
      <c r="K138" s="1">
        <f t="shared" si="26"/>
        <v>104297.25</v>
      </c>
      <c r="L138" s="1">
        <f t="shared" si="26"/>
        <v>102085.93000000001</v>
      </c>
      <c r="M138" s="1">
        <f t="shared" si="27"/>
        <v>112809.48000000001</v>
      </c>
      <c r="N138" s="1">
        <f t="shared" si="27"/>
        <v>109474.90000000001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 t="s">
        <v>170</v>
      </c>
      <c r="B139" s="1">
        <f>Jan!K139</f>
        <v>98507.34</v>
      </c>
      <c r="C139" s="1">
        <f>Feb!K139</f>
        <v>79944.98</v>
      </c>
      <c r="D139" s="1">
        <f>Mar!K139</f>
        <v>50618.409999999996</v>
      </c>
      <c r="E139" s="1">
        <f t="shared" si="24"/>
        <v>229070.73</v>
      </c>
      <c r="F139" s="1">
        <f>Jan!L139+Feb!L139+Mar!L139</f>
        <v>249435.34000000003</v>
      </c>
      <c r="G139" s="1">
        <f>Jan!E139</f>
        <v>44116.24</v>
      </c>
      <c r="H139" s="1">
        <f>Mar!D139</f>
        <v>21509.77</v>
      </c>
      <c r="I139" s="1">
        <f t="shared" si="25"/>
        <v>251677.20000000004</v>
      </c>
      <c r="J139" s="1">
        <f>Jan!G139+Feb!G139+Mar!G139</f>
        <v>260177.13</v>
      </c>
      <c r="K139" s="1">
        <f>E139</f>
        <v>229070.73</v>
      </c>
      <c r="L139" s="1">
        <f>F139</f>
        <v>249435.34000000003</v>
      </c>
      <c r="M139" s="1">
        <f>I139</f>
        <v>251677.20000000004</v>
      </c>
      <c r="N139" s="1">
        <f>J139</f>
        <v>260177.13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 t="s">
        <v>118</v>
      </c>
      <c r="B140" s="1">
        <f>Jan!K140</f>
        <v>275933.89</v>
      </c>
      <c r="C140" s="1">
        <f>Feb!K140</f>
        <v>223937.04</v>
      </c>
      <c r="D140" s="1">
        <f>Mar!K140</f>
        <v>128004.39000000001</v>
      </c>
      <c r="E140" s="1">
        <f t="shared" si="18"/>
        <v>627875.32000000007</v>
      </c>
      <c r="F140" s="1">
        <f>Jan!L140+Feb!L140+Mar!L140</f>
        <v>636812.58000000007</v>
      </c>
      <c r="G140" s="1">
        <f>Jan!E140</f>
        <v>123575.7</v>
      </c>
      <c r="H140" s="1">
        <f>Mar!D140</f>
        <v>72136.509999999995</v>
      </c>
      <c r="I140" s="1">
        <f t="shared" si="19"/>
        <v>679314.51</v>
      </c>
      <c r="J140" s="1">
        <f>Jan!G140+Feb!G140+Mar!G140</f>
        <v>672552.47000000009</v>
      </c>
      <c r="K140" s="1">
        <f t="shared" si="20"/>
        <v>627875.32000000007</v>
      </c>
      <c r="L140" s="1">
        <f t="shared" si="21"/>
        <v>636812.58000000007</v>
      </c>
      <c r="M140" s="1">
        <f t="shared" si="22"/>
        <v>679314.51</v>
      </c>
      <c r="N140" s="1">
        <f t="shared" si="23"/>
        <v>672552.47000000009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 t="s">
        <v>142</v>
      </c>
      <c r="B141" s="1">
        <f>Jan!K141</f>
        <v>162721.10999999999</v>
      </c>
      <c r="C141" s="1">
        <f>Feb!K141</f>
        <v>134336.88</v>
      </c>
      <c r="D141" s="1">
        <f>Mar!K141</f>
        <v>77744.81</v>
      </c>
      <c r="E141" s="1">
        <f t="shared" si="18"/>
        <v>374802.8</v>
      </c>
      <c r="F141" s="1">
        <f>Jan!L141+Feb!L141+Mar!L141</f>
        <v>379022.76</v>
      </c>
      <c r="G141" s="1">
        <f>Jan!E141</f>
        <v>73322.39</v>
      </c>
      <c r="H141" s="1">
        <f>Mar!D141</f>
        <v>42678.400000000001</v>
      </c>
      <c r="I141" s="1">
        <f t="shared" si="19"/>
        <v>405446.79</v>
      </c>
      <c r="J141" s="1">
        <f>Jan!G141+Feb!G141+Mar!G141</f>
        <v>402317.30000000005</v>
      </c>
      <c r="K141" s="1">
        <f>E141</f>
        <v>374802.8</v>
      </c>
      <c r="L141" s="1">
        <f>F141</f>
        <v>379022.76</v>
      </c>
      <c r="M141" s="1">
        <f>I141</f>
        <v>405446.79</v>
      </c>
      <c r="N141" s="1">
        <f t="shared" si="23"/>
        <v>402317.30000000005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 t="s">
        <v>119</v>
      </c>
      <c r="B142" s="1">
        <f>Jan!K142</f>
        <v>224494.13</v>
      </c>
      <c r="C142" s="1">
        <f>Feb!K142</f>
        <v>183095.05</v>
      </c>
      <c r="D142" s="1">
        <f>Mar!K142</f>
        <v>83445.040000000008</v>
      </c>
      <c r="E142" s="1">
        <f t="shared" si="18"/>
        <v>491034.22</v>
      </c>
      <c r="F142" s="1">
        <f>Jan!L142+Feb!L142+Mar!L142</f>
        <v>531791.69999999995</v>
      </c>
      <c r="G142" s="1">
        <f>Jan!E142</f>
        <v>101817.33</v>
      </c>
      <c r="H142" s="1">
        <f>Mar!D142</f>
        <v>62954.83</v>
      </c>
      <c r="I142" s="1">
        <f t="shared" si="19"/>
        <v>529896.72</v>
      </c>
      <c r="J142" s="1">
        <f>Jan!G142+Feb!G142+Mar!G142</f>
        <v>556928.57000000007</v>
      </c>
      <c r="K142" s="1">
        <f t="shared" si="20"/>
        <v>491034.22</v>
      </c>
      <c r="L142" s="1">
        <f t="shared" si="21"/>
        <v>531791.69999999995</v>
      </c>
      <c r="M142" s="1">
        <f t="shared" si="22"/>
        <v>529896.72</v>
      </c>
      <c r="N142" s="1">
        <f t="shared" si="23"/>
        <v>556928.57000000007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 t="s">
        <v>120</v>
      </c>
      <c r="B143" s="1">
        <f>Jan!K143</f>
        <v>112483.23000000001</v>
      </c>
      <c r="C143" s="1">
        <f>Feb!K143</f>
        <v>89243.329999999987</v>
      </c>
      <c r="D143" s="1">
        <f>Mar!K143</f>
        <v>93688.86</v>
      </c>
      <c r="E143" s="1">
        <f t="shared" si="18"/>
        <v>295415.42</v>
      </c>
      <c r="F143" s="1">
        <f>Jan!L143+Feb!L143+Mar!L143</f>
        <v>262361.36000000004</v>
      </c>
      <c r="G143" s="1">
        <f>Jan!E143</f>
        <v>50218.12</v>
      </c>
      <c r="H143" s="1">
        <f>Mar!D143</f>
        <v>39454.69</v>
      </c>
      <c r="I143" s="1">
        <f t="shared" si="19"/>
        <v>306178.84999999998</v>
      </c>
      <c r="J143" s="1">
        <f>Jan!G143+Feb!G143+Mar!G143</f>
        <v>277215.69000000006</v>
      </c>
      <c r="K143" s="1">
        <f t="shared" si="20"/>
        <v>295415.42</v>
      </c>
      <c r="L143" s="1">
        <f t="shared" si="21"/>
        <v>262361.36000000004</v>
      </c>
      <c r="M143" s="1">
        <f t="shared" si="22"/>
        <v>306178.84999999998</v>
      </c>
      <c r="N143" s="1">
        <f t="shared" si="23"/>
        <v>277215.69000000006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 t="s">
        <v>121</v>
      </c>
      <c r="B144" s="1">
        <f>Jan!K144</f>
        <v>39941.770000000004</v>
      </c>
      <c r="C144" s="1">
        <f>Feb!K144</f>
        <v>32877.479999999996</v>
      </c>
      <c r="D144" s="1">
        <f>Mar!K144</f>
        <v>21088.059999999998</v>
      </c>
      <c r="E144" s="1">
        <f t="shared" si="18"/>
        <v>93907.31</v>
      </c>
      <c r="F144" s="1">
        <f>Jan!L144+Feb!L144+Mar!L144</f>
        <v>94343.44</v>
      </c>
      <c r="G144" s="1">
        <f>Jan!E144</f>
        <v>18052.919999999998</v>
      </c>
      <c r="H144" s="1">
        <f>Mar!D144</f>
        <v>11465.94</v>
      </c>
      <c r="I144" s="1">
        <f t="shared" si="19"/>
        <v>100494.29</v>
      </c>
      <c r="J144" s="1">
        <f>Jan!G144+Feb!G144+Mar!G144</f>
        <v>98676.549999999988</v>
      </c>
      <c r="K144" s="1">
        <f t="shared" si="20"/>
        <v>93907.31</v>
      </c>
      <c r="L144" s="1">
        <f t="shared" si="21"/>
        <v>94343.44</v>
      </c>
      <c r="M144" s="1">
        <f t="shared" si="22"/>
        <v>100494.29</v>
      </c>
      <c r="N144" s="1">
        <f t="shared" si="23"/>
        <v>98676.549999999988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 t="s">
        <v>122</v>
      </c>
      <c r="B145" s="1">
        <f>Jan!K145</f>
        <v>357936.61</v>
      </c>
      <c r="C145" s="1">
        <f>Feb!K145</f>
        <v>284981.93999999994</v>
      </c>
      <c r="D145" s="1">
        <f>Mar!K145</f>
        <v>427398.68</v>
      </c>
      <c r="E145" s="1">
        <f t="shared" si="18"/>
        <v>1070317.23</v>
      </c>
      <c r="F145" s="1">
        <f>Jan!L145+Feb!L145+Mar!L145</f>
        <v>804966.77</v>
      </c>
      <c r="G145" s="1">
        <f>Jan!E145</f>
        <v>152406.60999999999</v>
      </c>
      <c r="H145" s="1">
        <f>Mar!D145</f>
        <v>96976.92</v>
      </c>
      <c r="I145" s="1">
        <f t="shared" si="19"/>
        <v>1125746.92</v>
      </c>
      <c r="J145" s="1">
        <f>Jan!G145+Feb!G145+Mar!G145</f>
        <v>832374.84</v>
      </c>
      <c r="K145" s="1">
        <f t="shared" si="20"/>
        <v>1070317.23</v>
      </c>
      <c r="L145" s="1">
        <f t="shared" si="21"/>
        <v>804966.77</v>
      </c>
      <c r="M145" s="1">
        <f t="shared" si="22"/>
        <v>1125746.92</v>
      </c>
      <c r="N145" s="1">
        <f t="shared" si="23"/>
        <v>832374.84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 t="s">
        <v>148</v>
      </c>
      <c r="B147" s="1">
        <f>Jan!K147</f>
        <v>0</v>
      </c>
      <c r="C147" s="1">
        <f>Feb!K147</f>
        <v>0</v>
      </c>
      <c r="D147" s="1">
        <f>Mar!K147</f>
        <v>0</v>
      </c>
      <c r="E147" s="1">
        <f>B147+C147+D147</f>
        <v>0</v>
      </c>
      <c r="F147" s="1">
        <f>Jan!L147+Feb!L147+Mar!L147</f>
        <v>0</v>
      </c>
      <c r="G147" s="1">
        <f>Jan!E147</f>
        <v>0</v>
      </c>
      <c r="H147" s="1">
        <f>Mar!D147</f>
        <v>0</v>
      </c>
      <c r="I147" s="1">
        <f>B147+C147+D147+G147-H147</f>
        <v>0</v>
      </c>
      <c r="J147" s="1">
        <f>Jan!G147+Feb!G147+Mar!G147</f>
        <v>0</v>
      </c>
      <c r="K147" s="1">
        <f t="shared" ref="K147:L149" si="28">E147</f>
        <v>0</v>
      </c>
      <c r="L147" s="1">
        <f t="shared" si="28"/>
        <v>0</v>
      </c>
      <c r="M147" s="1">
        <f t="shared" ref="M147:N149" si="29">I147</f>
        <v>0</v>
      </c>
      <c r="N147" s="1">
        <f t="shared" si="29"/>
        <v>0</v>
      </c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 t="s">
        <v>147</v>
      </c>
      <c r="B148" s="1">
        <f>Jan!K148</f>
        <v>4675616.18</v>
      </c>
      <c r="C148" s="1">
        <f>Feb!K148</f>
        <v>3977742.1</v>
      </c>
      <c r="D148" s="1">
        <f>Mar!K148</f>
        <v>2782070.42</v>
      </c>
      <c r="E148" s="1">
        <f>B148+C148+D148</f>
        <v>11435428.699999999</v>
      </c>
      <c r="F148" s="1">
        <f>Jan!L148+Feb!L148+Mar!L148</f>
        <v>11793379.540000001</v>
      </c>
      <c r="G148" s="1">
        <f>Jan!E148</f>
        <v>2101944.83</v>
      </c>
      <c r="H148" s="1">
        <f>Mar!D148</f>
        <v>1949306.05</v>
      </c>
      <c r="I148" s="1">
        <f>B148+C148+D148+G148-H148</f>
        <v>11588067.479999999</v>
      </c>
      <c r="J148" s="1">
        <f>Jan!G148+Feb!G148+Mar!G148</f>
        <v>11748910.65</v>
      </c>
      <c r="K148" s="1">
        <f t="shared" si="28"/>
        <v>11435428.699999999</v>
      </c>
      <c r="L148" s="1">
        <f t="shared" si="28"/>
        <v>11793379.540000001</v>
      </c>
      <c r="M148" s="1">
        <f t="shared" si="29"/>
        <v>11588067.479999999</v>
      </c>
      <c r="N148" s="1">
        <f t="shared" si="29"/>
        <v>11748910.65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 t="s">
        <v>124</v>
      </c>
      <c r="B149" s="1">
        <f>Jan!K149</f>
        <v>1270687401.8700001</v>
      </c>
      <c r="C149" s="1">
        <f>Feb!K149</f>
        <v>1044728270.9199998</v>
      </c>
      <c r="D149" s="1">
        <f>Mar!K149</f>
        <v>1259303310.8200002</v>
      </c>
      <c r="E149" s="1">
        <f>B149+C149+D149</f>
        <v>3574718983.6100001</v>
      </c>
      <c r="F149" s="1">
        <f>Jan!L149+Feb!L149+Mar!L149</f>
        <v>3423796361.1300001</v>
      </c>
      <c r="G149" s="1">
        <f>Jan!E149</f>
        <v>562754094.92000008</v>
      </c>
      <c r="H149" s="1">
        <f>Mar!D149</f>
        <v>479275929.19</v>
      </c>
      <c r="I149" s="1">
        <f>B149+C149+D149+G149-H149</f>
        <v>3658197149.3400002</v>
      </c>
      <c r="J149" s="1">
        <f>Jan!G149+Feb!G149+Mar!G149</f>
        <v>3457814903.5900002</v>
      </c>
      <c r="K149" s="1">
        <f t="shared" si="28"/>
        <v>3574718983.6100001</v>
      </c>
      <c r="L149" s="1">
        <f t="shared" si="28"/>
        <v>3423796361.1300001</v>
      </c>
      <c r="M149" s="1">
        <f t="shared" si="29"/>
        <v>3658197149.3400002</v>
      </c>
      <c r="N149" s="1">
        <f t="shared" si="29"/>
        <v>3457814903.5900002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 t="s">
        <v>123</v>
      </c>
      <c r="B150" s="25" t="s">
        <v>123</v>
      </c>
      <c r="C150" s="25" t="s">
        <v>123</v>
      </c>
      <c r="D150" s="25" t="s">
        <v>123</v>
      </c>
      <c r="E150" s="25" t="s">
        <v>123</v>
      </c>
      <c r="F150" s="25" t="s">
        <v>123</v>
      </c>
      <c r="G150" s="25" t="s">
        <v>123</v>
      </c>
      <c r="H150" s="25" t="s">
        <v>123</v>
      </c>
      <c r="I150" s="25" t="s">
        <v>123</v>
      </c>
      <c r="J150" s="25" t="s">
        <v>123</v>
      </c>
      <c r="K150" s="25" t="s">
        <v>123</v>
      </c>
      <c r="L150" s="25" t="s">
        <v>123</v>
      </c>
      <c r="M150" s="25" t="s">
        <v>123</v>
      </c>
      <c r="N150" s="25" t="s">
        <v>123</v>
      </c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 t="s">
        <v>125</v>
      </c>
      <c r="B151" s="1">
        <f t="shared" ref="B151:M151" si="30">SUM(B12:B149)</f>
        <v>2866700210.4700007</v>
      </c>
      <c r="C151" s="1">
        <f t="shared" si="30"/>
        <v>2356901132.2400002</v>
      </c>
      <c r="D151" s="1">
        <f t="shared" si="30"/>
        <v>2787737503.2200003</v>
      </c>
      <c r="E151" s="1">
        <f t="shared" si="30"/>
        <v>8011338845.9300022</v>
      </c>
      <c r="F151" s="1">
        <f t="shared" si="30"/>
        <v>7667262793.8900013</v>
      </c>
      <c r="G151" s="1">
        <f t="shared" si="30"/>
        <v>1270208755.4399998</v>
      </c>
      <c r="H151" s="1">
        <f t="shared" si="30"/>
        <v>1075812127.2599995</v>
      </c>
      <c r="I151" s="1">
        <f t="shared" si="30"/>
        <v>8205735474.1099997</v>
      </c>
      <c r="J151" s="1">
        <f t="shared" si="30"/>
        <v>7746030148.3899994</v>
      </c>
      <c r="K151" s="1">
        <f t="shared" si="30"/>
        <v>8011338845.9300022</v>
      </c>
      <c r="L151" s="1">
        <f t="shared" si="30"/>
        <v>7667262793.8900013</v>
      </c>
      <c r="M151" s="1">
        <f t="shared" si="30"/>
        <v>8205735474.1099997</v>
      </c>
      <c r="N151" s="1">
        <f>J151</f>
        <v>7746030148.3899994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 t="s">
        <v>126</v>
      </c>
      <c r="B152" s="1">
        <f t="shared" ref="B152:M152" si="31">B149</f>
        <v>1270687401.8700001</v>
      </c>
      <c r="C152" s="1">
        <f t="shared" si="31"/>
        <v>1044728270.9199998</v>
      </c>
      <c r="D152" s="1">
        <f t="shared" si="31"/>
        <v>1259303310.8200002</v>
      </c>
      <c r="E152" s="1">
        <f t="shared" si="31"/>
        <v>3574718983.6100001</v>
      </c>
      <c r="F152" s="1">
        <f t="shared" si="31"/>
        <v>3423796361.1300001</v>
      </c>
      <c r="G152" s="1">
        <f t="shared" si="31"/>
        <v>562754094.92000008</v>
      </c>
      <c r="H152" s="1">
        <f t="shared" si="31"/>
        <v>479275929.19</v>
      </c>
      <c r="I152" s="1">
        <f t="shared" si="31"/>
        <v>3658197149.3400002</v>
      </c>
      <c r="J152" s="1">
        <f t="shared" si="31"/>
        <v>3457814903.5900002</v>
      </c>
      <c r="K152" s="1">
        <f t="shared" si="31"/>
        <v>3574718983.6100001</v>
      </c>
      <c r="L152" s="1">
        <f t="shared" si="31"/>
        <v>3423796361.1300001</v>
      </c>
      <c r="M152" s="1">
        <f t="shared" si="31"/>
        <v>3658197149.3400002</v>
      </c>
      <c r="N152" s="1">
        <f>J152</f>
        <v>3457814903.5900002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 t="s">
        <v>127</v>
      </c>
      <c r="B153" s="1">
        <f>SUM(B12:B148)</f>
        <v>1596012808.6000006</v>
      </c>
      <c r="C153" s="1">
        <f t="shared" ref="C153:N153" si="32">SUM(C12:C148)</f>
        <v>1312172861.3200004</v>
      </c>
      <c r="D153" s="1">
        <f t="shared" si="32"/>
        <v>1528434192.4000003</v>
      </c>
      <c r="E153" s="1">
        <f t="shared" si="32"/>
        <v>4436619862.3200016</v>
      </c>
      <c r="F153" s="1">
        <f t="shared" si="32"/>
        <v>4243466432.7600017</v>
      </c>
      <c r="G153" s="1">
        <f t="shared" si="32"/>
        <v>707454660.51999974</v>
      </c>
      <c r="H153" s="1">
        <f t="shared" si="32"/>
        <v>596536198.06999958</v>
      </c>
      <c r="I153" s="1">
        <f t="shared" si="32"/>
        <v>4547538324.7699995</v>
      </c>
      <c r="J153" s="1">
        <f t="shared" si="32"/>
        <v>4288215244.7999992</v>
      </c>
      <c r="K153" s="1">
        <f t="shared" si="32"/>
        <v>4436619862.3200016</v>
      </c>
      <c r="L153" s="1">
        <f t="shared" si="32"/>
        <v>4243466432.7600017</v>
      </c>
      <c r="M153" s="1">
        <f t="shared" si="32"/>
        <v>4547538324.7699995</v>
      </c>
      <c r="N153" s="1">
        <f t="shared" si="32"/>
        <v>4288215244.7999992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 t="s">
        <v>123</v>
      </c>
      <c r="B154" s="1" t="s">
        <v>123</v>
      </c>
      <c r="C154" s="1" t="s">
        <v>123</v>
      </c>
      <c r="D154" s="1" t="s">
        <v>123</v>
      </c>
      <c r="E154" s="1" t="s">
        <v>123</v>
      </c>
      <c r="F154" s="1" t="s">
        <v>123</v>
      </c>
      <c r="G154" s="1" t="s">
        <v>123</v>
      </c>
      <c r="H154" s="1" t="s">
        <v>123</v>
      </c>
      <c r="I154" s="1" t="s">
        <v>123</v>
      </c>
      <c r="J154" s="1" t="s">
        <v>123</v>
      </c>
      <c r="K154" s="1" t="s">
        <v>123</v>
      </c>
      <c r="L154" s="1" t="s">
        <v>123</v>
      </c>
      <c r="M154" s="1" t="s">
        <v>123</v>
      </c>
      <c r="N154" s="1" t="str">
        <f>J154</f>
        <v/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2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 t="s">
        <v>123</v>
      </c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</sheetData>
  <mergeCells count="5">
    <mergeCell ref="A2:N2"/>
    <mergeCell ref="A3:N3"/>
    <mergeCell ref="A4:N4"/>
    <mergeCell ref="A5:N5"/>
    <mergeCell ref="A6:N6"/>
  </mergeCells>
  <phoneticPr fontId="2" type="noConversion"/>
  <pageMargins left="0.45" right="0.17" top="0.5" bottom="0.47" header="0.24" footer="0.24"/>
  <pageSetup paperSize="5" scale="59" fitToHeight="3" orientation="landscape" r:id="rId1"/>
  <headerFooter alignWithMargins="0">
    <oddHeader>&amp;L&amp;D
&amp;T</oddHeader>
    <oddFooter>&amp;L&amp;Z&amp;F&amp;R&amp;P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P204"/>
  <sheetViews>
    <sheetView zoomScale="75" workbookViewId="0">
      <pane xSplit="1" ySplit="9" topLeftCell="B103" activePane="bottomRight" state="frozen"/>
      <selection activeCell="D159" sqref="D159"/>
      <selection pane="topRight" activeCell="D159" sqref="D159"/>
      <selection pane="bottomLeft" activeCell="D159" sqref="D159"/>
      <selection pane="bottomRight" activeCell="I137" sqref="I137"/>
    </sheetView>
  </sheetViews>
  <sheetFormatPr defaultColWidth="9.6640625" defaultRowHeight="15"/>
  <cols>
    <col min="1" max="1" width="18.6640625" style="17" customWidth="1"/>
    <col min="2" max="3" width="18.6640625" style="17" bestFit="1" customWidth="1"/>
    <col min="4" max="4" width="17.6640625" style="17" customWidth="1"/>
    <col min="5" max="5" width="16.6640625" style="17" customWidth="1"/>
    <col min="6" max="7" width="18.77734375" style="17" bestFit="1" customWidth="1"/>
    <col min="8" max="8" width="17.6640625" style="17" customWidth="1"/>
    <col min="9" max="9" width="15.6640625" style="17" customWidth="1"/>
    <col min="10" max="16384" width="9.6640625" style="17"/>
  </cols>
  <sheetData>
    <row r="1" spans="1:9" ht="15.75">
      <c r="A1" s="36"/>
      <c r="B1" s="36"/>
      <c r="C1" s="4"/>
      <c r="D1" s="4"/>
      <c r="E1" s="4"/>
      <c r="F1" s="4"/>
      <c r="G1" s="4"/>
      <c r="H1" s="4"/>
      <c r="I1" s="4" t="s">
        <v>141</v>
      </c>
    </row>
    <row r="2" spans="1:9" ht="15.75">
      <c r="A2" s="88" t="str">
        <f>Jan!A2:N2</f>
        <v>DEPARTMENT OF TAXATION &amp; FINANCE</v>
      </c>
      <c r="B2" s="88"/>
      <c r="C2" s="88"/>
      <c r="D2" s="88"/>
      <c r="E2" s="88"/>
      <c r="F2" s="88"/>
      <c r="G2" s="88"/>
      <c r="H2" s="88"/>
      <c r="I2" s="88"/>
    </row>
    <row r="3" spans="1:9" ht="15.75">
      <c r="A3" s="88" t="str">
        <f>Jan!A3:N3</f>
        <v>OFFICE OF PROCESSING AND TAXPAYER SERVICES</v>
      </c>
      <c r="B3" s="88"/>
      <c r="C3" s="88"/>
      <c r="D3" s="88"/>
      <c r="E3" s="88"/>
      <c r="F3" s="88"/>
      <c r="G3" s="88"/>
      <c r="H3" s="88"/>
      <c r="I3" s="88"/>
    </row>
    <row r="4" spans="1:9" ht="15.75">
      <c r="A4" s="88" t="s">
        <v>145</v>
      </c>
      <c r="B4" s="88"/>
      <c r="C4" s="88"/>
      <c r="D4" s="88"/>
      <c r="E4" s="88"/>
      <c r="F4" s="88"/>
      <c r="G4" s="88"/>
      <c r="H4" s="88"/>
      <c r="I4" s="88"/>
    </row>
    <row r="5" spans="1:9" ht="15.75">
      <c r="A5" s="88" t="s">
        <v>139</v>
      </c>
      <c r="B5" s="88"/>
      <c r="C5" s="88"/>
      <c r="D5" s="88"/>
      <c r="E5" s="88"/>
      <c r="F5" s="88"/>
      <c r="G5" s="88"/>
      <c r="H5" s="88"/>
      <c r="I5" s="88"/>
    </row>
    <row r="6" spans="1:9" ht="16.5" thickBot="1">
      <c r="A6" s="89" t="str">
        <f>CONCATENATE("QUARTER ENDED MARCH ",Setup!B2)</f>
        <v>QUARTER ENDED MARCH 2020</v>
      </c>
      <c r="B6" s="89"/>
      <c r="C6" s="89"/>
      <c r="D6" s="89"/>
      <c r="E6" s="89"/>
      <c r="F6" s="89"/>
      <c r="G6" s="89"/>
      <c r="H6" s="89"/>
      <c r="I6" s="89"/>
    </row>
    <row r="7" spans="1:9" ht="15.75" thickTop="1">
      <c r="A7" s="5"/>
      <c r="B7" s="5"/>
      <c r="C7" s="5"/>
      <c r="D7" s="5"/>
      <c r="E7" s="5"/>
      <c r="F7" s="5"/>
      <c r="G7" s="5"/>
      <c r="H7" s="5"/>
      <c r="I7" s="5"/>
    </row>
    <row r="8" spans="1:9" ht="15.75">
      <c r="B8" s="37" t="str">
        <f>'1QTR510'!E8</f>
        <v>JAN-MAR 20</v>
      </c>
      <c r="C8" s="37" t="str">
        <f>'1QTR510'!F8</f>
        <v>JAN-MAR 19</v>
      </c>
      <c r="D8" s="37" t="s">
        <v>131</v>
      </c>
      <c r="E8" s="37" t="s">
        <v>133</v>
      </c>
      <c r="F8" s="37" t="str">
        <f>'1QTR510'!K8</f>
        <v>CUMULATIVE 20</v>
      </c>
      <c r="G8" s="37" t="str">
        <f>'1QTR510'!L8</f>
        <v>CUMULATIVE 19</v>
      </c>
      <c r="H8" s="37" t="s">
        <v>131</v>
      </c>
      <c r="I8" s="37" t="s">
        <v>133</v>
      </c>
    </row>
    <row r="9" spans="1:9" ht="15.75">
      <c r="B9" s="37" t="s">
        <v>134</v>
      </c>
      <c r="C9" s="37" t="s">
        <v>134</v>
      </c>
      <c r="D9" s="37" t="s">
        <v>140</v>
      </c>
      <c r="E9" s="37" t="s">
        <v>140</v>
      </c>
      <c r="F9" s="37" t="s">
        <v>134</v>
      </c>
      <c r="G9" s="37" t="s">
        <v>134</v>
      </c>
      <c r="H9" s="37" t="s">
        <v>140</v>
      </c>
      <c r="I9" s="37" t="s">
        <v>140</v>
      </c>
    </row>
    <row r="10" spans="1:9" ht="15.75">
      <c r="A10" s="38"/>
      <c r="B10" s="39"/>
      <c r="C10" s="40"/>
      <c r="D10" s="40"/>
      <c r="E10" s="40"/>
      <c r="F10" s="41"/>
      <c r="G10" s="40"/>
      <c r="H10" s="40"/>
      <c r="I10" s="40"/>
    </row>
    <row r="11" spans="1:9" ht="15.75">
      <c r="A11" s="42" t="s">
        <v>0</v>
      </c>
      <c r="B11" s="43"/>
      <c r="F11" s="44"/>
    </row>
    <row r="12" spans="1:9">
      <c r="A12" s="8" t="s">
        <v>1</v>
      </c>
      <c r="B12" s="26">
        <f>'1QTR510'!E12</f>
        <v>0</v>
      </c>
      <c r="C12" s="26">
        <f>'1QTR510'!F12</f>
        <v>0</v>
      </c>
      <c r="D12" s="26">
        <f t="shared" ref="D12:D60" si="0">B12-C12</f>
        <v>0</v>
      </c>
      <c r="E12" s="45" t="str">
        <f t="shared" ref="E12:E60" si="1">IF(ISERR(D12/C12)," ",D12/C12)</f>
        <v xml:space="preserve"> </v>
      </c>
      <c r="F12" s="46">
        <f>'1QTR510'!K12</f>
        <v>0</v>
      </c>
      <c r="G12" s="26">
        <f>'1QTR510'!L12</f>
        <v>0</v>
      </c>
      <c r="H12" s="26">
        <f t="shared" ref="H12:H60" si="2">F12-G12</f>
        <v>0</v>
      </c>
      <c r="I12" s="45" t="str">
        <f t="shared" ref="I12:I60" si="3">IF(ISERR(H12/G12)," ",H12/G12)</f>
        <v xml:space="preserve"> </v>
      </c>
    </row>
    <row r="13" spans="1:9">
      <c r="A13" s="8" t="s">
        <v>2</v>
      </c>
      <c r="B13" s="26">
        <f>'1QTR510'!E13</f>
        <v>2231401.94</v>
      </c>
      <c r="C13" s="26">
        <f>'1QTR510'!F13</f>
        <v>2277401.4299999997</v>
      </c>
      <c r="D13" s="26">
        <f t="shared" si="0"/>
        <v>-45999.489999999758</v>
      </c>
      <c r="E13" s="45">
        <f t="shared" si="1"/>
        <v>-2.0198235319453438E-2</v>
      </c>
      <c r="F13" s="46">
        <f>'1QTR510'!K13</f>
        <v>2231401.94</v>
      </c>
      <c r="G13" s="26">
        <f>'1QTR510'!L13</f>
        <v>2277401.4299999997</v>
      </c>
      <c r="H13" s="26">
        <f t="shared" si="2"/>
        <v>-45999.489999999758</v>
      </c>
      <c r="I13" s="45">
        <f t="shared" si="3"/>
        <v>-2.0198235319453438E-2</v>
      </c>
    </row>
    <row r="14" spans="1:9">
      <c r="A14" s="8" t="s">
        <v>3</v>
      </c>
      <c r="B14" s="26">
        <f>'1QTR510'!E14</f>
        <v>0</v>
      </c>
      <c r="C14" s="26">
        <f>'1QTR510'!F14</f>
        <v>127.31</v>
      </c>
      <c r="D14" s="26">
        <f t="shared" si="0"/>
        <v>-127.31</v>
      </c>
      <c r="E14" s="45">
        <f t="shared" si="1"/>
        <v>-1</v>
      </c>
      <c r="F14" s="46">
        <f>'1QTR510'!K14</f>
        <v>0</v>
      </c>
      <c r="G14" s="26">
        <f>'1QTR510'!L14</f>
        <v>127.31</v>
      </c>
      <c r="H14" s="26">
        <f t="shared" si="2"/>
        <v>-127.31</v>
      </c>
      <c r="I14" s="45">
        <f t="shared" si="3"/>
        <v>-1</v>
      </c>
    </row>
    <row r="15" spans="1:9">
      <c r="A15" s="8" t="s">
        <v>4</v>
      </c>
      <c r="B15" s="26">
        <f>'1QTR510'!E15</f>
        <v>0</v>
      </c>
      <c r="C15" s="26">
        <f>'1QTR510'!F15</f>
        <v>0</v>
      </c>
      <c r="D15" s="26">
        <f t="shared" si="0"/>
        <v>0</v>
      </c>
      <c r="E15" s="45" t="str">
        <f t="shared" si="1"/>
        <v xml:space="preserve"> </v>
      </c>
      <c r="F15" s="46">
        <f>'1QTR510'!K15</f>
        <v>0</v>
      </c>
      <c r="G15" s="26">
        <f>'1QTR510'!L15</f>
        <v>0</v>
      </c>
      <c r="H15" s="26">
        <f t="shared" si="2"/>
        <v>0</v>
      </c>
      <c r="I15" s="45" t="str">
        <f t="shared" si="3"/>
        <v xml:space="preserve"> </v>
      </c>
    </row>
    <row r="16" spans="1:9">
      <c r="A16" s="8" t="s">
        <v>5</v>
      </c>
      <c r="B16" s="26">
        <f>'1QTR510'!E16</f>
        <v>31.54</v>
      </c>
      <c r="C16" s="26">
        <f>'1QTR510'!F16</f>
        <v>22.330000000000002</v>
      </c>
      <c r="D16" s="26">
        <f t="shared" si="0"/>
        <v>9.2099999999999973</v>
      </c>
      <c r="E16" s="45">
        <f t="shared" si="1"/>
        <v>0.41244961934617091</v>
      </c>
      <c r="F16" s="46">
        <f>'1QTR510'!K16</f>
        <v>31.54</v>
      </c>
      <c r="G16" s="26">
        <f>'1QTR510'!L16</f>
        <v>22.330000000000002</v>
      </c>
      <c r="H16" s="26">
        <f t="shared" si="2"/>
        <v>9.2099999999999973</v>
      </c>
      <c r="I16" s="45">
        <f t="shared" si="3"/>
        <v>0.41244961934617091</v>
      </c>
    </row>
    <row r="17" spans="1:9">
      <c r="A17" s="8" t="s">
        <v>6</v>
      </c>
      <c r="B17" s="26">
        <f>'1QTR510'!E17</f>
        <v>2461.4</v>
      </c>
      <c r="C17" s="26">
        <f>'1QTR510'!F17</f>
        <v>3062.03</v>
      </c>
      <c r="D17" s="26">
        <f t="shared" si="0"/>
        <v>-600.63000000000011</v>
      </c>
      <c r="E17" s="45">
        <f t="shared" si="1"/>
        <v>-0.19615418529537595</v>
      </c>
      <c r="F17" s="46">
        <f>'1QTR510'!K17</f>
        <v>2461.4</v>
      </c>
      <c r="G17" s="26">
        <f>'1QTR510'!L17</f>
        <v>3062.03</v>
      </c>
      <c r="H17" s="26">
        <f t="shared" si="2"/>
        <v>-600.63000000000011</v>
      </c>
      <c r="I17" s="45">
        <f t="shared" si="3"/>
        <v>-0.19615418529537595</v>
      </c>
    </row>
    <row r="18" spans="1:9">
      <c r="A18" s="8" t="s">
        <v>7</v>
      </c>
      <c r="B18" s="26">
        <f>'1QTR510'!E18</f>
        <v>0</v>
      </c>
      <c r="C18" s="26">
        <f>'1QTR510'!F18</f>
        <v>0</v>
      </c>
      <c r="D18" s="26">
        <f t="shared" si="0"/>
        <v>0</v>
      </c>
      <c r="E18" s="45" t="str">
        <f t="shared" si="1"/>
        <v xml:space="preserve"> </v>
      </c>
      <c r="F18" s="46">
        <f>'1QTR510'!K18</f>
        <v>0</v>
      </c>
      <c r="G18" s="26">
        <f>'1QTR510'!L18</f>
        <v>0</v>
      </c>
      <c r="H18" s="26">
        <f t="shared" si="2"/>
        <v>0</v>
      </c>
      <c r="I18" s="45" t="str">
        <f t="shared" si="3"/>
        <v xml:space="preserve"> </v>
      </c>
    </row>
    <row r="19" spans="1:9">
      <c r="A19" s="8" t="s">
        <v>8</v>
      </c>
      <c r="B19" s="26">
        <f>'1QTR510'!E19</f>
        <v>0</v>
      </c>
      <c r="C19" s="26">
        <f>'1QTR510'!F19</f>
        <v>0</v>
      </c>
      <c r="D19" s="26">
        <f t="shared" si="0"/>
        <v>0</v>
      </c>
      <c r="E19" s="45" t="str">
        <f t="shared" si="1"/>
        <v xml:space="preserve"> </v>
      </c>
      <c r="F19" s="46">
        <f>'1QTR510'!K19</f>
        <v>0</v>
      </c>
      <c r="G19" s="26">
        <f>'1QTR510'!L19</f>
        <v>0</v>
      </c>
      <c r="H19" s="26">
        <f t="shared" si="2"/>
        <v>0</v>
      </c>
      <c r="I19" s="45" t="str">
        <f t="shared" si="3"/>
        <v xml:space="preserve"> </v>
      </c>
    </row>
    <row r="20" spans="1:9">
      <c r="A20" s="8" t="s">
        <v>9</v>
      </c>
      <c r="B20" s="26">
        <f>'1QTR510'!E20</f>
        <v>119.02</v>
      </c>
      <c r="C20" s="26">
        <f>'1QTR510'!F20</f>
        <v>439.69</v>
      </c>
      <c r="D20" s="26">
        <f t="shared" si="0"/>
        <v>-320.67</v>
      </c>
      <c r="E20" s="45">
        <f t="shared" si="1"/>
        <v>-0.72930928608792567</v>
      </c>
      <c r="F20" s="46">
        <f>'1QTR510'!K20</f>
        <v>119.02</v>
      </c>
      <c r="G20" s="26">
        <f>'1QTR510'!L20</f>
        <v>439.69</v>
      </c>
      <c r="H20" s="26">
        <f t="shared" si="2"/>
        <v>-320.67</v>
      </c>
      <c r="I20" s="45">
        <f t="shared" si="3"/>
        <v>-0.72930928608792567</v>
      </c>
    </row>
    <row r="21" spans="1:9">
      <c r="A21" s="8" t="s">
        <v>10</v>
      </c>
      <c r="B21" s="26">
        <f>'1QTR510'!E21</f>
        <v>651.04</v>
      </c>
      <c r="C21" s="26">
        <f>'1QTR510'!F21</f>
        <v>426.28999999999996</v>
      </c>
      <c r="D21" s="26">
        <f t="shared" si="0"/>
        <v>224.75</v>
      </c>
      <c r="E21" s="45">
        <f t="shared" si="1"/>
        <v>0.52722325177695939</v>
      </c>
      <c r="F21" s="46">
        <f>'1QTR510'!K21</f>
        <v>651.04</v>
      </c>
      <c r="G21" s="26">
        <f>'1QTR510'!L21</f>
        <v>426.28999999999996</v>
      </c>
      <c r="H21" s="26">
        <f t="shared" si="2"/>
        <v>224.75</v>
      </c>
      <c r="I21" s="45">
        <f t="shared" si="3"/>
        <v>0.52722325177695939</v>
      </c>
    </row>
    <row r="22" spans="1:9">
      <c r="A22" s="8" t="s">
        <v>11</v>
      </c>
      <c r="B22" s="26">
        <f>'1QTR510'!E22</f>
        <v>0</v>
      </c>
      <c r="C22" s="26">
        <f>'1QTR510'!F22</f>
        <v>0</v>
      </c>
      <c r="D22" s="26">
        <f t="shared" si="0"/>
        <v>0</v>
      </c>
      <c r="E22" s="45" t="str">
        <f t="shared" si="1"/>
        <v xml:space="preserve"> </v>
      </c>
      <c r="F22" s="46">
        <f>'1QTR510'!K22</f>
        <v>0</v>
      </c>
      <c r="G22" s="26">
        <f>'1QTR510'!L22</f>
        <v>0</v>
      </c>
      <c r="H22" s="26">
        <f t="shared" si="2"/>
        <v>0</v>
      </c>
      <c r="I22" s="45" t="str">
        <f t="shared" si="3"/>
        <v xml:space="preserve"> </v>
      </c>
    </row>
    <row r="23" spans="1:9">
      <c r="A23" s="8" t="s">
        <v>12</v>
      </c>
      <c r="B23" s="26">
        <f>'1QTR510'!E23</f>
        <v>833565.64</v>
      </c>
      <c r="C23" s="26">
        <f>'1QTR510'!F23</f>
        <v>795585.39999999991</v>
      </c>
      <c r="D23" s="26">
        <f t="shared" si="0"/>
        <v>37980.240000000107</v>
      </c>
      <c r="E23" s="45">
        <f t="shared" si="1"/>
        <v>4.7738734270387703E-2</v>
      </c>
      <c r="F23" s="46">
        <f>'1QTR510'!K23</f>
        <v>833565.64</v>
      </c>
      <c r="G23" s="26">
        <f>'1QTR510'!L23</f>
        <v>795585.39999999991</v>
      </c>
      <c r="H23" s="26">
        <f t="shared" si="2"/>
        <v>37980.240000000107</v>
      </c>
      <c r="I23" s="45">
        <f t="shared" si="3"/>
        <v>4.7738734270387703E-2</v>
      </c>
    </row>
    <row r="24" spans="1:9">
      <c r="A24" s="8" t="s">
        <v>13</v>
      </c>
      <c r="B24" s="26">
        <f>'1QTR510'!E24</f>
        <v>900399.6399999999</v>
      </c>
      <c r="C24" s="26">
        <f>'1QTR510'!F24</f>
        <v>1022974.6700000002</v>
      </c>
      <c r="D24" s="26">
        <f t="shared" si="0"/>
        <v>-122575.03000000026</v>
      </c>
      <c r="E24" s="45">
        <f t="shared" si="1"/>
        <v>-0.1198221555182791</v>
      </c>
      <c r="F24" s="46">
        <f>'1QTR510'!K24</f>
        <v>900399.6399999999</v>
      </c>
      <c r="G24" s="26">
        <f>'1QTR510'!L24</f>
        <v>1022974.6700000002</v>
      </c>
      <c r="H24" s="26">
        <f t="shared" si="2"/>
        <v>-122575.03000000026</v>
      </c>
      <c r="I24" s="45">
        <f t="shared" si="3"/>
        <v>-0.1198221555182791</v>
      </c>
    </row>
    <row r="25" spans="1:9">
      <c r="A25" s="8" t="s">
        <v>14</v>
      </c>
      <c r="B25" s="26">
        <f>'1QTR510'!E25</f>
        <v>517.89</v>
      </c>
      <c r="C25" s="26">
        <f>'1QTR510'!F25</f>
        <v>663.62</v>
      </c>
      <c r="D25" s="26">
        <f t="shared" si="0"/>
        <v>-145.73000000000002</v>
      </c>
      <c r="E25" s="45">
        <f t="shared" si="1"/>
        <v>-0.21959856544407946</v>
      </c>
      <c r="F25" s="46">
        <f>'1QTR510'!K25</f>
        <v>517.89</v>
      </c>
      <c r="G25" s="26">
        <f>'1QTR510'!L25</f>
        <v>663.62</v>
      </c>
      <c r="H25" s="26">
        <f t="shared" si="2"/>
        <v>-145.73000000000002</v>
      </c>
      <c r="I25" s="45">
        <f t="shared" si="3"/>
        <v>-0.21959856544407946</v>
      </c>
    </row>
    <row r="26" spans="1:9">
      <c r="A26" s="8" t="s">
        <v>15</v>
      </c>
      <c r="B26" s="26">
        <f>'1QTR510'!E26</f>
        <v>2822921.88</v>
      </c>
      <c r="C26" s="26">
        <f>'1QTR510'!F26</f>
        <v>2695092.98</v>
      </c>
      <c r="D26" s="26">
        <f t="shared" si="0"/>
        <v>127828.89999999991</v>
      </c>
      <c r="E26" s="45">
        <f t="shared" si="1"/>
        <v>4.7430237453254732E-2</v>
      </c>
      <c r="F26" s="46">
        <f>'1QTR510'!K26</f>
        <v>2822921.88</v>
      </c>
      <c r="G26" s="26">
        <f>'1QTR510'!L26</f>
        <v>2695092.98</v>
      </c>
      <c r="H26" s="26">
        <f t="shared" si="2"/>
        <v>127828.89999999991</v>
      </c>
      <c r="I26" s="45">
        <f t="shared" si="3"/>
        <v>4.7430237453254732E-2</v>
      </c>
    </row>
    <row r="27" spans="1:9">
      <c r="A27" s="8" t="s">
        <v>16</v>
      </c>
      <c r="B27" s="26">
        <f>'1QTR510'!E27</f>
        <v>1025277.4199999999</v>
      </c>
      <c r="C27" s="26">
        <f>'1QTR510'!F27</f>
        <v>938392.48</v>
      </c>
      <c r="D27" s="26">
        <f t="shared" si="0"/>
        <v>86884.939999999944</v>
      </c>
      <c r="E27" s="45">
        <f t="shared" si="1"/>
        <v>9.258912646017789E-2</v>
      </c>
      <c r="F27" s="46">
        <f>'1QTR510'!K27</f>
        <v>1025277.4199999999</v>
      </c>
      <c r="G27" s="26">
        <f>'1QTR510'!L27</f>
        <v>938392.48</v>
      </c>
      <c r="H27" s="26">
        <f t="shared" si="2"/>
        <v>86884.939999999944</v>
      </c>
      <c r="I27" s="45">
        <f t="shared" si="3"/>
        <v>9.258912646017789E-2</v>
      </c>
    </row>
    <row r="28" spans="1:9">
      <c r="A28" s="8" t="s">
        <v>17</v>
      </c>
      <c r="B28" s="26">
        <f>'1QTR510'!E28</f>
        <v>0</v>
      </c>
      <c r="C28" s="26">
        <f>'1QTR510'!F28</f>
        <v>0</v>
      </c>
      <c r="D28" s="26">
        <f t="shared" si="0"/>
        <v>0</v>
      </c>
      <c r="E28" s="45" t="str">
        <f t="shared" si="1"/>
        <v xml:space="preserve"> </v>
      </c>
      <c r="F28" s="46">
        <f>'1QTR510'!K28</f>
        <v>0</v>
      </c>
      <c r="G28" s="26">
        <f>'1QTR510'!L28</f>
        <v>0</v>
      </c>
      <c r="H28" s="26">
        <f t="shared" si="2"/>
        <v>0</v>
      </c>
      <c r="I28" s="45" t="str">
        <f t="shared" si="3"/>
        <v xml:space="preserve"> </v>
      </c>
    </row>
    <row r="29" spans="1:9">
      <c r="A29" s="8" t="s">
        <v>18</v>
      </c>
      <c r="B29" s="26">
        <f>'1QTR510'!E29</f>
        <v>545856.17000000004</v>
      </c>
      <c r="C29" s="26">
        <f>'1QTR510'!F29</f>
        <v>543063.56000000006</v>
      </c>
      <c r="D29" s="26">
        <f t="shared" si="0"/>
        <v>2792.609999999986</v>
      </c>
      <c r="E29" s="45">
        <f t="shared" si="1"/>
        <v>5.1423262499880971E-3</v>
      </c>
      <c r="F29" s="46">
        <f>'1QTR510'!K29</f>
        <v>545856.17000000004</v>
      </c>
      <c r="G29" s="26">
        <f>'1QTR510'!L29</f>
        <v>543063.56000000006</v>
      </c>
      <c r="H29" s="26">
        <f t="shared" si="2"/>
        <v>2792.609999999986</v>
      </c>
      <c r="I29" s="45">
        <f t="shared" si="3"/>
        <v>5.1423262499880971E-3</v>
      </c>
    </row>
    <row r="30" spans="1:9">
      <c r="A30" s="8" t="s">
        <v>19</v>
      </c>
      <c r="B30" s="26">
        <f>'1QTR510'!E30</f>
        <v>496971.65</v>
      </c>
      <c r="C30" s="26">
        <f>'1QTR510'!F30</f>
        <v>476706.99</v>
      </c>
      <c r="D30" s="26">
        <f t="shared" si="0"/>
        <v>20264.660000000033</v>
      </c>
      <c r="E30" s="45">
        <f t="shared" si="1"/>
        <v>4.250967664644488E-2</v>
      </c>
      <c r="F30" s="46">
        <f>'1QTR510'!K30</f>
        <v>496971.65</v>
      </c>
      <c r="G30" s="26">
        <f>'1QTR510'!L30</f>
        <v>476706.99</v>
      </c>
      <c r="H30" s="26">
        <f t="shared" si="2"/>
        <v>20264.660000000033</v>
      </c>
      <c r="I30" s="45">
        <f t="shared" si="3"/>
        <v>4.250967664644488E-2</v>
      </c>
    </row>
    <row r="31" spans="1:9">
      <c r="A31" s="8" t="s">
        <v>20</v>
      </c>
      <c r="B31" s="26">
        <f>'1QTR510'!E31</f>
        <v>0</v>
      </c>
      <c r="C31" s="26">
        <f>'1QTR510'!F31</f>
        <v>0</v>
      </c>
      <c r="D31" s="26">
        <f t="shared" si="0"/>
        <v>0</v>
      </c>
      <c r="E31" s="45" t="str">
        <f t="shared" si="1"/>
        <v xml:space="preserve"> </v>
      </c>
      <c r="F31" s="46">
        <f>'1QTR510'!K31</f>
        <v>0</v>
      </c>
      <c r="G31" s="26">
        <f>'1QTR510'!L31</f>
        <v>0</v>
      </c>
      <c r="H31" s="26">
        <f t="shared" si="2"/>
        <v>0</v>
      </c>
      <c r="I31" s="45" t="str">
        <f t="shared" si="3"/>
        <v xml:space="preserve"> </v>
      </c>
    </row>
    <row r="32" spans="1:9">
      <c r="A32" s="8" t="s">
        <v>21</v>
      </c>
      <c r="B32" s="26">
        <f>'1QTR510'!E32</f>
        <v>5745091.2199999997</v>
      </c>
      <c r="C32" s="26">
        <f>'1QTR510'!F32</f>
        <v>5653449.2599999998</v>
      </c>
      <c r="D32" s="26">
        <f t="shared" si="0"/>
        <v>91641.959999999963</v>
      </c>
      <c r="E32" s="45">
        <f t="shared" si="1"/>
        <v>1.620991995955403E-2</v>
      </c>
      <c r="F32" s="46">
        <f>'1QTR510'!K32</f>
        <v>5745091.2199999997</v>
      </c>
      <c r="G32" s="26">
        <f>'1QTR510'!L32</f>
        <v>5653449.2599999998</v>
      </c>
      <c r="H32" s="26">
        <f t="shared" si="2"/>
        <v>91641.959999999963</v>
      </c>
      <c r="I32" s="45">
        <f t="shared" si="3"/>
        <v>1.620991995955403E-2</v>
      </c>
    </row>
    <row r="33" spans="1:42">
      <c r="A33" s="8" t="s">
        <v>22</v>
      </c>
      <c r="B33" s="26">
        <f>'1QTR510'!E33</f>
        <v>1999281456.76</v>
      </c>
      <c r="C33" s="26">
        <f>'1QTR510'!F33</f>
        <v>1974100503.6300001</v>
      </c>
      <c r="D33" s="26">
        <f t="shared" si="0"/>
        <v>25180953.129999876</v>
      </c>
      <c r="E33" s="45">
        <f t="shared" si="1"/>
        <v>1.2755659138780844E-2</v>
      </c>
      <c r="F33" s="46">
        <f>'1QTR510'!K33</f>
        <v>1999281456.76</v>
      </c>
      <c r="G33" s="26">
        <f>'1QTR510'!L33</f>
        <v>1974100503.6300001</v>
      </c>
      <c r="H33" s="26">
        <f t="shared" si="2"/>
        <v>25180953.129999876</v>
      </c>
      <c r="I33" s="45">
        <f t="shared" si="3"/>
        <v>1.2755659138780844E-2</v>
      </c>
    </row>
    <row r="34" spans="1:42">
      <c r="A34" s="8" t="s">
        <v>23</v>
      </c>
      <c r="B34" s="26">
        <f>'1QTR510'!E34</f>
        <v>1568850.81</v>
      </c>
      <c r="C34" s="26">
        <f>'1QTR510'!F34</f>
        <v>1616187.9100000001</v>
      </c>
      <c r="D34" s="26">
        <f t="shared" si="0"/>
        <v>-47337.100000000093</v>
      </c>
      <c r="E34" s="45">
        <f t="shared" si="1"/>
        <v>-2.9289354107345161E-2</v>
      </c>
      <c r="F34" s="46">
        <f>'1QTR510'!K34</f>
        <v>1568850.81</v>
      </c>
      <c r="G34" s="26">
        <f>'1QTR510'!L34</f>
        <v>1616187.9100000001</v>
      </c>
      <c r="H34" s="26">
        <f t="shared" si="2"/>
        <v>-47337.100000000093</v>
      </c>
      <c r="I34" s="45">
        <f t="shared" si="3"/>
        <v>-2.9289354107345161E-2</v>
      </c>
    </row>
    <row r="35" spans="1:42">
      <c r="A35" s="8" t="s">
        <v>24</v>
      </c>
      <c r="B35" s="26">
        <f>'1QTR510'!E35</f>
        <v>256060842.55000001</v>
      </c>
      <c r="C35" s="26">
        <f>'1QTR510'!F35</f>
        <v>249262461.79000002</v>
      </c>
      <c r="D35" s="26">
        <f t="shared" si="0"/>
        <v>6798380.7599999905</v>
      </c>
      <c r="E35" s="45">
        <f t="shared" si="1"/>
        <v>2.7273985465679652E-2</v>
      </c>
      <c r="F35" s="46">
        <f>'1QTR510'!K35</f>
        <v>256060842.55000001</v>
      </c>
      <c r="G35" s="26">
        <f>'1QTR510'!L35</f>
        <v>249262461.79000002</v>
      </c>
      <c r="H35" s="26">
        <f t="shared" si="2"/>
        <v>6798380.7599999905</v>
      </c>
      <c r="I35" s="45">
        <f t="shared" si="3"/>
        <v>2.7273985465679652E-2</v>
      </c>
    </row>
    <row r="36" spans="1:42">
      <c r="A36" s="24" t="s">
        <v>149</v>
      </c>
      <c r="B36" s="26">
        <f>'1QTR510'!E36</f>
        <v>12349711.91</v>
      </c>
      <c r="C36" s="26">
        <f>'1QTR510'!F36</f>
        <v>9979179.5500000007</v>
      </c>
      <c r="D36" s="26">
        <f>B36-C36</f>
        <v>2370532.3599999994</v>
      </c>
      <c r="E36" s="45">
        <f>IF(ISERR(D36/C36)," ",D36/C36)</f>
        <v>0.23754782125350166</v>
      </c>
      <c r="F36" s="46">
        <f>'1QTR510'!K36</f>
        <v>12349711.91</v>
      </c>
      <c r="G36" s="26">
        <f>'1QTR510'!L36</f>
        <v>9979179.5500000007</v>
      </c>
      <c r="H36" s="26">
        <f>F36-G36</f>
        <v>2370532.3599999994</v>
      </c>
      <c r="I36" s="45">
        <f t="shared" si="3"/>
        <v>0.23754782125350166</v>
      </c>
      <c r="AK36" s="17">
        <v>0</v>
      </c>
      <c r="AP36" s="17">
        <v>0</v>
      </c>
    </row>
    <row r="37" spans="1:42">
      <c r="A37" s="8" t="s">
        <v>25</v>
      </c>
      <c r="B37" s="26">
        <f>'1QTR510'!E37</f>
        <v>-9.7134034149348736E-9</v>
      </c>
      <c r="C37" s="26">
        <f>'1QTR510'!F37</f>
        <v>3.0835508368909359E-8</v>
      </c>
      <c r="D37" s="26">
        <f t="shared" si="0"/>
        <v>-4.0548911783844233E-8</v>
      </c>
      <c r="E37" s="45">
        <f t="shared" si="1"/>
        <v>-1.3150070788107597</v>
      </c>
      <c r="F37" s="46">
        <f>'1QTR510'!K37</f>
        <v>-9.7134034149348736E-9</v>
      </c>
      <c r="G37" s="26">
        <f>'1QTR510'!L37</f>
        <v>3.0835508368909359E-8</v>
      </c>
      <c r="H37" s="26">
        <f t="shared" si="2"/>
        <v>-4.0548911783844233E-8</v>
      </c>
      <c r="I37" s="45">
        <f t="shared" si="3"/>
        <v>-1.3150070788107597</v>
      </c>
    </row>
    <row r="38" spans="1:42">
      <c r="A38" s="8" t="s">
        <v>26</v>
      </c>
      <c r="B38" s="26">
        <f>'1QTR510'!E38</f>
        <v>332371.45999999996</v>
      </c>
      <c r="C38" s="26">
        <f>'1QTR510'!F38</f>
        <v>297579.05</v>
      </c>
      <c r="D38" s="26">
        <f t="shared" si="0"/>
        <v>34792.409999999974</v>
      </c>
      <c r="E38" s="45">
        <f t="shared" si="1"/>
        <v>0.1169182104721417</v>
      </c>
      <c r="F38" s="46">
        <f>'1QTR510'!K38</f>
        <v>332371.45999999996</v>
      </c>
      <c r="G38" s="26">
        <f>'1QTR510'!L38</f>
        <v>297579.05</v>
      </c>
      <c r="H38" s="26">
        <f t="shared" si="2"/>
        <v>34792.409999999974</v>
      </c>
      <c r="I38" s="45">
        <f t="shared" si="3"/>
        <v>0.1169182104721417</v>
      </c>
    </row>
    <row r="39" spans="1:42">
      <c r="A39" s="8" t="s">
        <v>27</v>
      </c>
      <c r="B39" s="26">
        <f>'1QTR510'!E39</f>
        <v>7760118.2699999996</v>
      </c>
      <c r="C39" s="26">
        <f>'1QTR510'!F39</f>
        <v>7146720.8599999994</v>
      </c>
      <c r="D39" s="26">
        <f t="shared" si="0"/>
        <v>613397.41000000015</v>
      </c>
      <c r="E39" s="45">
        <f t="shared" si="1"/>
        <v>8.5829210629054881E-2</v>
      </c>
      <c r="F39" s="46">
        <f>'1QTR510'!K39</f>
        <v>7760118.2699999996</v>
      </c>
      <c r="G39" s="26">
        <f>'1QTR510'!L39</f>
        <v>7146720.8599999994</v>
      </c>
      <c r="H39" s="26">
        <f t="shared" si="2"/>
        <v>613397.41000000015</v>
      </c>
      <c r="I39" s="45">
        <f t="shared" si="3"/>
        <v>8.5829210629054881E-2</v>
      </c>
    </row>
    <row r="40" spans="1:42">
      <c r="A40" s="8" t="s">
        <v>28</v>
      </c>
      <c r="B40" s="26">
        <f>'1QTR510'!E40</f>
        <v>0</v>
      </c>
      <c r="C40" s="26">
        <f>'1QTR510'!F40</f>
        <v>0</v>
      </c>
      <c r="D40" s="26">
        <f t="shared" si="0"/>
        <v>0</v>
      </c>
      <c r="E40" s="45" t="str">
        <f t="shared" si="1"/>
        <v xml:space="preserve"> </v>
      </c>
      <c r="F40" s="46">
        <f>'1QTR510'!K40</f>
        <v>0</v>
      </c>
      <c r="G40" s="26">
        <f>'1QTR510'!L40</f>
        <v>0</v>
      </c>
      <c r="H40" s="26">
        <f t="shared" si="2"/>
        <v>0</v>
      </c>
      <c r="I40" s="45" t="str">
        <f t="shared" si="3"/>
        <v xml:space="preserve"> </v>
      </c>
    </row>
    <row r="41" spans="1:42">
      <c r="A41" s="8" t="s">
        <v>29</v>
      </c>
      <c r="B41" s="26">
        <f>'1QTR510'!E41</f>
        <v>457354.58</v>
      </c>
      <c r="C41" s="26">
        <f>'1QTR510'!F41</f>
        <v>431327.98</v>
      </c>
      <c r="D41" s="26">
        <f t="shared" si="0"/>
        <v>26026.600000000035</v>
      </c>
      <c r="E41" s="45">
        <f t="shared" si="1"/>
        <v>6.0340625247636462E-2</v>
      </c>
      <c r="F41" s="46">
        <f>'1QTR510'!K41</f>
        <v>457354.58</v>
      </c>
      <c r="G41" s="26">
        <f>'1QTR510'!L41</f>
        <v>431327.98</v>
      </c>
      <c r="H41" s="26">
        <f t="shared" si="2"/>
        <v>26026.600000000035</v>
      </c>
      <c r="I41" s="45">
        <f t="shared" si="3"/>
        <v>6.0340625247636462E-2</v>
      </c>
    </row>
    <row r="42" spans="1:42">
      <c r="A42" s="8" t="s">
        <v>30</v>
      </c>
      <c r="B42" s="26">
        <f>'1QTR510'!E42</f>
        <v>0</v>
      </c>
      <c r="C42" s="26">
        <f>'1QTR510'!F42</f>
        <v>0</v>
      </c>
      <c r="D42" s="26">
        <f t="shared" si="0"/>
        <v>0</v>
      </c>
      <c r="E42" s="45" t="str">
        <f t="shared" si="1"/>
        <v xml:space="preserve"> </v>
      </c>
      <c r="F42" s="46">
        <f>'1QTR510'!K42</f>
        <v>0</v>
      </c>
      <c r="G42" s="26">
        <f>'1QTR510'!L42</f>
        <v>0</v>
      </c>
      <c r="H42" s="26">
        <f t="shared" si="2"/>
        <v>0</v>
      </c>
      <c r="I42" s="45" t="str">
        <f t="shared" si="3"/>
        <v xml:space="preserve"> </v>
      </c>
    </row>
    <row r="43" spans="1:42">
      <c r="A43" s="8" t="s">
        <v>31</v>
      </c>
      <c r="B43" s="26">
        <f>'1QTR510'!E43</f>
        <v>1167315.4299999997</v>
      </c>
      <c r="C43" s="26">
        <f>'1QTR510'!F43</f>
        <v>992732.60000000009</v>
      </c>
      <c r="D43" s="26">
        <f t="shared" si="0"/>
        <v>174582.82999999961</v>
      </c>
      <c r="E43" s="45">
        <f t="shared" si="1"/>
        <v>0.17586088136926256</v>
      </c>
      <c r="F43" s="46">
        <f>'1QTR510'!K43</f>
        <v>1167315.4299999997</v>
      </c>
      <c r="G43" s="26">
        <f>'1QTR510'!L43</f>
        <v>992732.60000000009</v>
      </c>
      <c r="H43" s="26">
        <f t="shared" si="2"/>
        <v>174582.82999999961</v>
      </c>
      <c r="I43" s="45">
        <f t="shared" si="3"/>
        <v>0.17586088136926256</v>
      </c>
    </row>
    <row r="44" spans="1:42">
      <c r="A44" s="8" t="s">
        <v>32</v>
      </c>
      <c r="B44" s="26">
        <f>'1QTR510'!E44</f>
        <v>1188116.6800000002</v>
      </c>
      <c r="C44" s="26">
        <f>'1QTR510'!F44</f>
        <v>1106583.83</v>
      </c>
      <c r="D44" s="26">
        <f t="shared" si="0"/>
        <v>81532.850000000093</v>
      </c>
      <c r="E44" s="45">
        <f t="shared" si="1"/>
        <v>7.3679777157054691E-2</v>
      </c>
      <c r="F44" s="46">
        <f>'1QTR510'!K44</f>
        <v>1188116.6800000002</v>
      </c>
      <c r="G44" s="26">
        <f>'1QTR510'!L44</f>
        <v>1106583.83</v>
      </c>
      <c r="H44" s="26">
        <f t="shared" si="2"/>
        <v>81532.850000000093</v>
      </c>
      <c r="I44" s="45">
        <f t="shared" si="3"/>
        <v>7.3679777157054691E-2</v>
      </c>
    </row>
    <row r="45" spans="1:42">
      <c r="A45" s="8" t="s">
        <v>33</v>
      </c>
      <c r="B45" s="26">
        <f>'1QTR510'!E45</f>
        <v>0</v>
      </c>
      <c r="C45" s="26">
        <f>'1QTR510'!F45</f>
        <v>0</v>
      </c>
      <c r="D45" s="26">
        <f t="shared" si="0"/>
        <v>0</v>
      </c>
      <c r="E45" s="45" t="str">
        <f t="shared" si="1"/>
        <v xml:space="preserve"> </v>
      </c>
      <c r="F45" s="46">
        <f>'1QTR510'!K45</f>
        <v>0</v>
      </c>
      <c r="G45" s="26">
        <f>'1QTR510'!L45</f>
        <v>0</v>
      </c>
      <c r="H45" s="26">
        <f t="shared" si="2"/>
        <v>0</v>
      </c>
      <c r="I45" s="45" t="str">
        <f t="shared" si="3"/>
        <v xml:space="preserve"> </v>
      </c>
    </row>
    <row r="46" spans="1:42">
      <c r="A46" s="8" t="s">
        <v>34</v>
      </c>
      <c r="B46" s="26">
        <f>'1QTR510'!E46</f>
        <v>3558346.04</v>
      </c>
      <c r="C46" s="26">
        <f>'1QTR510'!F46</f>
        <v>3372612.96</v>
      </c>
      <c r="D46" s="26">
        <f t="shared" si="0"/>
        <v>185733.08000000007</v>
      </c>
      <c r="E46" s="45">
        <f t="shared" si="1"/>
        <v>5.5070973812542091E-2</v>
      </c>
      <c r="F46" s="46">
        <f>'1QTR510'!K46</f>
        <v>3558346.04</v>
      </c>
      <c r="G46" s="26">
        <f>'1QTR510'!L46</f>
        <v>3372612.96</v>
      </c>
      <c r="H46" s="26">
        <f t="shared" si="2"/>
        <v>185733.08000000007</v>
      </c>
      <c r="I46" s="45">
        <f t="shared" si="3"/>
        <v>5.5070973812542091E-2</v>
      </c>
    </row>
    <row r="47" spans="1:42">
      <c r="A47" s="8" t="s">
        <v>35</v>
      </c>
      <c r="B47" s="26">
        <f>'1QTR510'!E47</f>
        <v>0</v>
      </c>
      <c r="C47" s="26">
        <f>'1QTR510'!F47</f>
        <v>0</v>
      </c>
      <c r="D47" s="26">
        <f t="shared" si="0"/>
        <v>0</v>
      </c>
      <c r="E47" s="45" t="str">
        <f t="shared" si="1"/>
        <v xml:space="preserve"> </v>
      </c>
      <c r="F47" s="46">
        <f>'1QTR510'!K47</f>
        <v>0</v>
      </c>
      <c r="G47" s="26">
        <f>'1QTR510'!L47</f>
        <v>0</v>
      </c>
      <c r="H47" s="26">
        <f t="shared" si="2"/>
        <v>0</v>
      </c>
      <c r="I47" s="45" t="str">
        <f t="shared" si="3"/>
        <v xml:space="preserve"> </v>
      </c>
    </row>
    <row r="48" spans="1:42">
      <c r="A48" s="8" t="s">
        <v>36</v>
      </c>
      <c r="B48" s="26">
        <f>'1QTR510'!E48</f>
        <v>112155.1</v>
      </c>
      <c r="C48" s="26">
        <f>'1QTR510'!F48</f>
        <v>106224.13</v>
      </c>
      <c r="D48" s="26">
        <f t="shared" si="0"/>
        <v>5930.9700000000012</v>
      </c>
      <c r="E48" s="45">
        <f t="shared" si="1"/>
        <v>5.5834488830362752E-2</v>
      </c>
      <c r="F48" s="46">
        <f>'1QTR510'!K48</f>
        <v>112155.1</v>
      </c>
      <c r="G48" s="26">
        <f>'1QTR510'!L48</f>
        <v>106224.13</v>
      </c>
      <c r="H48" s="26">
        <f t="shared" si="2"/>
        <v>5930.9700000000012</v>
      </c>
      <c r="I48" s="45">
        <f t="shared" si="3"/>
        <v>5.5834488830362752E-2</v>
      </c>
    </row>
    <row r="49" spans="1:9">
      <c r="A49" s="8" t="s">
        <v>37</v>
      </c>
      <c r="B49" s="26">
        <f>'1QTR510'!E49</f>
        <v>0</v>
      </c>
      <c r="C49" s="26">
        <f>'1QTR510'!F49</f>
        <v>0</v>
      </c>
      <c r="D49" s="26">
        <f t="shared" si="0"/>
        <v>0</v>
      </c>
      <c r="E49" s="45" t="str">
        <f t="shared" si="1"/>
        <v xml:space="preserve"> </v>
      </c>
      <c r="F49" s="46">
        <f>'1QTR510'!K49</f>
        <v>0</v>
      </c>
      <c r="G49" s="26">
        <f>'1QTR510'!L49</f>
        <v>0</v>
      </c>
      <c r="H49" s="26">
        <f t="shared" si="2"/>
        <v>0</v>
      </c>
      <c r="I49" s="45" t="str">
        <f t="shared" si="3"/>
        <v xml:space="preserve"> </v>
      </c>
    </row>
    <row r="50" spans="1:9">
      <c r="A50" s="8" t="s">
        <v>38</v>
      </c>
      <c r="B50" s="26">
        <f>'1QTR510'!E50</f>
        <v>1894750.5000000002</v>
      </c>
      <c r="C50" s="26">
        <f>'1QTR510'!F50</f>
        <v>1783693.1799999997</v>
      </c>
      <c r="D50" s="26">
        <f t="shared" si="0"/>
        <v>111057.32000000053</v>
      </c>
      <c r="E50" s="45">
        <f t="shared" si="1"/>
        <v>6.2262569171229631E-2</v>
      </c>
      <c r="F50" s="46">
        <f>'1QTR510'!K50</f>
        <v>1894750.5000000002</v>
      </c>
      <c r="G50" s="26">
        <f>'1QTR510'!L50</f>
        <v>1783693.1799999997</v>
      </c>
      <c r="H50" s="26">
        <f t="shared" si="2"/>
        <v>111057.32000000053</v>
      </c>
      <c r="I50" s="45">
        <f t="shared" si="3"/>
        <v>6.2262569171229631E-2</v>
      </c>
    </row>
    <row r="51" spans="1:9">
      <c r="A51" s="8" t="s">
        <v>39</v>
      </c>
      <c r="B51" s="26">
        <f>'1QTR510'!E51</f>
        <v>0</v>
      </c>
      <c r="C51" s="26">
        <f>'1QTR510'!F51</f>
        <v>0</v>
      </c>
      <c r="D51" s="26">
        <f t="shared" si="0"/>
        <v>0</v>
      </c>
      <c r="E51" s="45" t="str">
        <f t="shared" si="1"/>
        <v xml:space="preserve"> </v>
      </c>
      <c r="F51" s="46">
        <f>'1QTR510'!K51</f>
        <v>0</v>
      </c>
      <c r="G51" s="26">
        <f>'1QTR510'!L51</f>
        <v>0</v>
      </c>
      <c r="H51" s="26">
        <f t="shared" si="2"/>
        <v>0</v>
      </c>
      <c r="I51" s="45" t="str">
        <f t="shared" si="3"/>
        <v xml:space="preserve"> </v>
      </c>
    </row>
    <row r="52" spans="1:9">
      <c r="A52" s="8" t="s">
        <v>40</v>
      </c>
      <c r="B52" s="26">
        <f>'1QTR510'!E52</f>
        <v>182021.11</v>
      </c>
      <c r="C52" s="26">
        <f>'1QTR510'!F52</f>
        <v>152871.54</v>
      </c>
      <c r="D52" s="26">
        <f t="shared" si="0"/>
        <v>29149.569999999978</v>
      </c>
      <c r="E52" s="45">
        <f t="shared" si="1"/>
        <v>0.19068016191895482</v>
      </c>
      <c r="F52" s="46">
        <f>'1QTR510'!K52</f>
        <v>182021.11</v>
      </c>
      <c r="G52" s="26">
        <f>'1QTR510'!L52</f>
        <v>152871.54</v>
      </c>
      <c r="H52" s="26">
        <f t="shared" si="2"/>
        <v>29149.569999999978</v>
      </c>
      <c r="I52" s="45">
        <f t="shared" si="3"/>
        <v>0.19068016191895482</v>
      </c>
    </row>
    <row r="53" spans="1:9">
      <c r="A53" s="8" t="s">
        <v>41</v>
      </c>
      <c r="B53" s="26">
        <f>'1QTR510'!E53</f>
        <v>2618367.66</v>
      </c>
      <c r="C53" s="26">
        <f>'1QTR510'!F53</f>
        <v>2683139.71</v>
      </c>
      <c r="D53" s="26">
        <f t="shared" si="0"/>
        <v>-64772.049999999814</v>
      </c>
      <c r="E53" s="45">
        <f t="shared" si="1"/>
        <v>-2.4140394090772045E-2</v>
      </c>
      <c r="F53" s="46">
        <f>'1QTR510'!K53</f>
        <v>2618367.66</v>
      </c>
      <c r="G53" s="26">
        <f>'1QTR510'!L53</f>
        <v>2683139.71</v>
      </c>
      <c r="H53" s="26">
        <f t="shared" si="2"/>
        <v>-64772.049999999814</v>
      </c>
      <c r="I53" s="45">
        <f t="shared" si="3"/>
        <v>-2.4140394090772045E-2</v>
      </c>
    </row>
    <row r="54" spans="1:9">
      <c r="A54" s="8" t="s">
        <v>42</v>
      </c>
      <c r="B54" s="26">
        <f>'1QTR510'!E54</f>
        <v>0</v>
      </c>
      <c r="C54" s="26">
        <f>'1QTR510'!F54</f>
        <v>0</v>
      </c>
      <c r="D54" s="26">
        <f t="shared" si="0"/>
        <v>0</v>
      </c>
      <c r="E54" s="45" t="str">
        <f t="shared" si="1"/>
        <v xml:space="preserve"> </v>
      </c>
      <c r="F54" s="46">
        <f>'1QTR510'!K54</f>
        <v>0</v>
      </c>
      <c r="G54" s="26">
        <f>'1QTR510'!L54</f>
        <v>0</v>
      </c>
      <c r="H54" s="26">
        <f t="shared" si="2"/>
        <v>0</v>
      </c>
      <c r="I54" s="45" t="str">
        <f t="shared" si="3"/>
        <v xml:space="preserve"> </v>
      </c>
    </row>
    <row r="55" spans="1:9">
      <c r="A55" s="8" t="s">
        <v>43</v>
      </c>
      <c r="B55" s="26">
        <f>'1QTR510'!E55</f>
        <v>139.86000000000001</v>
      </c>
      <c r="C55" s="26">
        <f>'1QTR510'!F55</f>
        <v>12.780000000000001</v>
      </c>
      <c r="D55" s="26">
        <f t="shared" si="0"/>
        <v>127.08000000000001</v>
      </c>
      <c r="E55" s="45">
        <f t="shared" si="1"/>
        <v>9.943661971830986</v>
      </c>
      <c r="F55" s="46">
        <f>'1QTR510'!K55</f>
        <v>139.86000000000001</v>
      </c>
      <c r="G55" s="26">
        <f>'1QTR510'!L55</f>
        <v>12.780000000000001</v>
      </c>
      <c r="H55" s="26">
        <f t="shared" si="2"/>
        <v>127.08000000000001</v>
      </c>
      <c r="I55" s="45">
        <f t="shared" si="3"/>
        <v>9.943661971830986</v>
      </c>
    </row>
    <row r="56" spans="1:9">
      <c r="A56" s="8" t="s">
        <v>44</v>
      </c>
      <c r="B56" s="26">
        <f>'1QTR510'!E56</f>
        <v>0</v>
      </c>
      <c r="C56" s="26">
        <f>'1QTR510'!F56</f>
        <v>0</v>
      </c>
      <c r="D56" s="26">
        <f t="shared" si="0"/>
        <v>0</v>
      </c>
      <c r="E56" s="45" t="str">
        <f t="shared" si="1"/>
        <v xml:space="preserve"> </v>
      </c>
      <c r="F56" s="46">
        <f>'1QTR510'!K56</f>
        <v>0</v>
      </c>
      <c r="G56" s="26">
        <f>'1QTR510'!L56</f>
        <v>0</v>
      </c>
      <c r="H56" s="26">
        <f t="shared" si="2"/>
        <v>0</v>
      </c>
      <c r="I56" s="45" t="str">
        <f t="shared" si="3"/>
        <v xml:space="preserve"> </v>
      </c>
    </row>
    <row r="57" spans="1:9">
      <c r="A57" s="8" t="s">
        <v>45</v>
      </c>
      <c r="B57" s="26">
        <f>'1QTR510'!E57</f>
        <v>2664455.7200000002</v>
      </c>
      <c r="C57" s="26">
        <f>'1QTR510'!F57</f>
        <v>2492718.21</v>
      </c>
      <c r="D57" s="26">
        <f t="shared" si="0"/>
        <v>171737.51000000024</v>
      </c>
      <c r="E57" s="45">
        <f t="shared" si="1"/>
        <v>6.8895677542308423E-2</v>
      </c>
      <c r="F57" s="46">
        <f>'1QTR510'!K57</f>
        <v>2664455.7200000002</v>
      </c>
      <c r="G57" s="26">
        <f>'1QTR510'!L57</f>
        <v>2492718.21</v>
      </c>
      <c r="H57" s="26">
        <f t="shared" si="2"/>
        <v>171737.51000000024</v>
      </c>
      <c r="I57" s="45">
        <f t="shared" si="3"/>
        <v>6.8895677542308423E-2</v>
      </c>
    </row>
    <row r="58" spans="1:9">
      <c r="A58" s="8" t="s">
        <v>46</v>
      </c>
      <c r="B58" s="26">
        <f>'1QTR510'!E58</f>
        <v>12896065.48</v>
      </c>
      <c r="C58" s="26">
        <f>'1QTR510'!F58</f>
        <v>12843474.420000002</v>
      </c>
      <c r="D58" s="26">
        <f t="shared" si="0"/>
        <v>52591.059999998659</v>
      </c>
      <c r="E58" s="45">
        <f t="shared" si="1"/>
        <v>4.094768929356318E-3</v>
      </c>
      <c r="F58" s="46">
        <f>'1QTR510'!K58</f>
        <v>12896065.48</v>
      </c>
      <c r="G58" s="26">
        <f>'1QTR510'!L58</f>
        <v>12843474.420000002</v>
      </c>
      <c r="H58" s="26">
        <f t="shared" si="2"/>
        <v>52591.059999998659</v>
      </c>
      <c r="I58" s="45">
        <f t="shared" si="3"/>
        <v>4.094768929356318E-3</v>
      </c>
    </row>
    <row r="59" spans="1:9">
      <c r="A59" s="8" t="s">
        <v>47</v>
      </c>
      <c r="B59" s="26">
        <f>'1QTR510'!E59</f>
        <v>16701393.650000002</v>
      </c>
      <c r="C59" s="26">
        <f>'1QTR510'!F59</f>
        <v>15686269.759999998</v>
      </c>
      <c r="D59" s="26">
        <f t="shared" si="0"/>
        <v>1015123.8900000043</v>
      </c>
      <c r="E59" s="45">
        <f t="shared" si="1"/>
        <v>6.4714167582950233E-2</v>
      </c>
      <c r="F59" s="46">
        <f>'1QTR510'!K59</f>
        <v>16701393.650000002</v>
      </c>
      <c r="G59" s="26">
        <f>'1QTR510'!L59</f>
        <v>15686269.759999998</v>
      </c>
      <c r="H59" s="26">
        <f t="shared" si="2"/>
        <v>1015123.8900000043</v>
      </c>
      <c r="I59" s="45">
        <f t="shared" si="3"/>
        <v>6.4714167582950233E-2</v>
      </c>
    </row>
    <row r="60" spans="1:9">
      <c r="A60" s="8" t="s">
        <v>48</v>
      </c>
      <c r="B60" s="26">
        <f>'1QTR510'!E60</f>
        <v>8356182.9000000004</v>
      </c>
      <c r="C60" s="26">
        <f>'1QTR510'!F60</f>
        <v>7844655.7200000007</v>
      </c>
      <c r="D60" s="26">
        <f t="shared" si="0"/>
        <v>511527.1799999997</v>
      </c>
      <c r="E60" s="45">
        <f t="shared" si="1"/>
        <v>6.5207091076776996E-2</v>
      </c>
      <c r="F60" s="46">
        <f>'1QTR510'!K60</f>
        <v>8356182.9000000004</v>
      </c>
      <c r="G60" s="26">
        <f>'1QTR510'!L60</f>
        <v>7844655.7200000007</v>
      </c>
      <c r="H60" s="26">
        <f t="shared" si="2"/>
        <v>511527.1799999997</v>
      </c>
      <c r="I60" s="45">
        <f t="shared" si="3"/>
        <v>6.5207091076776996E-2</v>
      </c>
    </row>
    <row r="61" spans="1:9" ht="15.75">
      <c r="A61" s="42" t="s">
        <v>49</v>
      </c>
      <c r="B61" s="47" t="s">
        <v>123</v>
      </c>
      <c r="C61" s="47" t="s">
        <v>123</v>
      </c>
      <c r="D61" s="47" t="s">
        <v>123</v>
      </c>
      <c r="E61" s="45"/>
      <c r="F61" s="48" t="s">
        <v>123</v>
      </c>
      <c r="G61" s="47" t="s">
        <v>123</v>
      </c>
      <c r="H61" s="47" t="s">
        <v>123</v>
      </c>
      <c r="I61" s="45"/>
    </row>
    <row r="62" spans="1:9">
      <c r="A62" s="8" t="s">
        <v>50</v>
      </c>
      <c r="B62" s="26">
        <f>'1QTR510'!E62</f>
        <v>68858313.5</v>
      </c>
      <c r="C62" s="26">
        <f>'1QTR510'!F62</f>
        <v>65855072.600000001</v>
      </c>
      <c r="D62" s="26">
        <f t="shared" ref="D62:D93" si="4">B62-C62</f>
        <v>3003240.8999999985</v>
      </c>
      <c r="E62" s="45">
        <f t="shared" ref="E62:E93" si="5">IF(ISERR(D62/C62)," ",D62/C62)</f>
        <v>4.5603789980485095E-2</v>
      </c>
      <c r="F62" s="46">
        <f>'1QTR510'!K62</f>
        <v>68858313.5</v>
      </c>
      <c r="G62" s="26">
        <f>'1QTR510'!L62</f>
        <v>65855072.600000001</v>
      </c>
      <c r="H62" s="26">
        <f t="shared" ref="H62:H93" si="6">F62-G62</f>
        <v>3003240.8999999985</v>
      </c>
      <c r="I62" s="45">
        <f t="shared" ref="I62:I93" si="7">IF(ISERR(H62/G62)," ",H62/G62)</f>
        <v>4.5603789980485095E-2</v>
      </c>
    </row>
    <row r="63" spans="1:9">
      <c r="A63" s="8" t="s">
        <v>51</v>
      </c>
      <c r="B63" s="26">
        <f>'1QTR510'!E63</f>
        <v>5692069.3399999999</v>
      </c>
      <c r="C63" s="26">
        <f>'1QTR510'!F63</f>
        <v>5004541.1100000003</v>
      </c>
      <c r="D63" s="26">
        <f t="shared" si="4"/>
        <v>687528.22999999952</v>
      </c>
      <c r="E63" s="45">
        <f t="shared" si="5"/>
        <v>0.13738087366815527</v>
      </c>
      <c r="F63" s="46">
        <f>'1QTR510'!K63</f>
        <v>5692069.3399999999</v>
      </c>
      <c r="G63" s="26">
        <f>'1QTR510'!L63</f>
        <v>5004541.1100000003</v>
      </c>
      <c r="H63" s="26">
        <f t="shared" si="6"/>
        <v>687528.22999999952</v>
      </c>
      <c r="I63" s="45">
        <f t="shared" si="7"/>
        <v>0.13738087366815527</v>
      </c>
    </row>
    <row r="64" spans="1:9">
      <c r="A64" s="8" t="s">
        <v>52</v>
      </c>
      <c r="B64" s="26">
        <f>'1QTR510'!E64</f>
        <v>35445490.439999998</v>
      </c>
      <c r="C64" s="26">
        <f>'1QTR510'!F64</f>
        <v>32134201.489999998</v>
      </c>
      <c r="D64" s="26">
        <f t="shared" si="4"/>
        <v>3311288.9499999993</v>
      </c>
      <c r="E64" s="45">
        <f t="shared" si="5"/>
        <v>0.10304562728999056</v>
      </c>
      <c r="F64" s="46">
        <f>'1QTR510'!K64</f>
        <v>35445490.439999998</v>
      </c>
      <c r="G64" s="26">
        <f>'1QTR510'!L64</f>
        <v>32134201.489999998</v>
      </c>
      <c r="H64" s="26">
        <f t="shared" si="6"/>
        <v>3311288.9499999993</v>
      </c>
      <c r="I64" s="45">
        <f t="shared" si="7"/>
        <v>0.10304562728999056</v>
      </c>
    </row>
    <row r="65" spans="1:9">
      <c r="A65" s="8" t="s">
        <v>53</v>
      </c>
      <c r="B65" s="26">
        <f>'1QTR510'!E65</f>
        <v>9805471.3100000005</v>
      </c>
      <c r="C65" s="26">
        <f>'1QTR510'!F65</f>
        <v>9196237.9700000007</v>
      </c>
      <c r="D65" s="26">
        <f t="shared" si="4"/>
        <v>609233.33999999985</v>
      </c>
      <c r="E65" s="45">
        <f t="shared" si="5"/>
        <v>6.6248105147718339E-2</v>
      </c>
      <c r="F65" s="46">
        <f>'1QTR510'!K65</f>
        <v>9805471.3100000005</v>
      </c>
      <c r="G65" s="26">
        <f>'1QTR510'!L65</f>
        <v>9196237.9700000007</v>
      </c>
      <c r="H65" s="26">
        <f t="shared" si="6"/>
        <v>609233.33999999985</v>
      </c>
      <c r="I65" s="45">
        <f t="shared" si="7"/>
        <v>6.6248105147718339E-2</v>
      </c>
    </row>
    <row r="66" spans="1:9">
      <c r="A66" s="8" t="s">
        <v>54</v>
      </c>
      <c r="B66" s="26">
        <f>'1QTR510'!E66</f>
        <v>9233157.7799999993</v>
      </c>
      <c r="C66" s="26">
        <f>'1QTR510'!F66</f>
        <v>8473380.4499999993</v>
      </c>
      <c r="D66" s="26">
        <f t="shared" si="4"/>
        <v>759777.33000000007</v>
      </c>
      <c r="E66" s="45">
        <f t="shared" si="5"/>
        <v>8.9666377484561091E-2</v>
      </c>
      <c r="F66" s="46">
        <f>'1QTR510'!K66</f>
        <v>9233157.7799999993</v>
      </c>
      <c r="G66" s="26">
        <f>'1QTR510'!L66</f>
        <v>8473380.4499999993</v>
      </c>
      <c r="H66" s="26">
        <f t="shared" si="6"/>
        <v>759777.33000000007</v>
      </c>
      <c r="I66" s="45">
        <f t="shared" si="7"/>
        <v>8.9666377484561091E-2</v>
      </c>
    </row>
    <row r="67" spans="1:9">
      <c r="A67" s="8" t="s">
        <v>55</v>
      </c>
      <c r="B67" s="26">
        <f>'1QTR510'!E67</f>
        <v>16536382.879999999</v>
      </c>
      <c r="C67" s="26">
        <f>'1QTR510'!F67</f>
        <v>14954559.65</v>
      </c>
      <c r="D67" s="26">
        <f t="shared" si="4"/>
        <v>1581823.2299999986</v>
      </c>
      <c r="E67" s="45">
        <f t="shared" si="5"/>
        <v>0.10577531315005979</v>
      </c>
      <c r="F67" s="46">
        <f>'1QTR510'!K67</f>
        <v>16536382.879999999</v>
      </c>
      <c r="G67" s="26">
        <f>'1QTR510'!L67</f>
        <v>14954559.65</v>
      </c>
      <c r="H67" s="26">
        <f t="shared" si="6"/>
        <v>1581823.2299999986</v>
      </c>
      <c r="I67" s="45">
        <f t="shared" si="7"/>
        <v>0.10577531315005979</v>
      </c>
    </row>
    <row r="68" spans="1:9">
      <c r="A68" s="8" t="s">
        <v>56</v>
      </c>
      <c r="B68" s="26">
        <f>'1QTR510'!E68</f>
        <v>15513219.049999999</v>
      </c>
      <c r="C68" s="26">
        <f>'1QTR510'!F68</f>
        <v>14822977.029999999</v>
      </c>
      <c r="D68" s="26">
        <f t="shared" si="4"/>
        <v>690242.01999999955</v>
      </c>
      <c r="E68" s="45">
        <f t="shared" si="5"/>
        <v>4.6565681010166123E-2</v>
      </c>
      <c r="F68" s="46">
        <f>'1QTR510'!K68</f>
        <v>15513219.049999999</v>
      </c>
      <c r="G68" s="26">
        <f>'1QTR510'!L68</f>
        <v>14822977.029999999</v>
      </c>
      <c r="H68" s="26">
        <f t="shared" si="6"/>
        <v>690242.01999999955</v>
      </c>
      <c r="I68" s="45">
        <f t="shared" si="7"/>
        <v>4.6565681010166123E-2</v>
      </c>
    </row>
    <row r="69" spans="1:9">
      <c r="A69" s="8" t="s">
        <v>57</v>
      </c>
      <c r="B69" s="26">
        <f>'1QTR510'!E69</f>
        <v>6088191.4000000004</v>
      </c>
      <c r="C69" s="26">
        <f>'1QTR510'!F69</f>
        <v>5505875.2299999995</v>
      </c>
      <c r="D69" s="26">
        <f t="shared" si="4"/>
        <v>582316.17000000086</v>
      </c>
      <c r="E69" s="45">
        <f t="shared" si="5"/>
        <v>0.10576268906841918</v>
      </c>
      <c r="F69" s="46">
        <f>'1QTR510'!K69</f>
        <v>6088191.4000000004</v>
      </c>
      <c r="G69" s="26">
        <f>'1QTR510'!L69</f>
        <v>5505875.2299999995</v>
      </c>
      <c r="H69" s="26">
        <f t="shared" si="6"/>
        <v>582316.17000000086</v>
      </c>
      <c r="I69" s="45">
        <f t="shared" si="7"/>
        <v>0.10576268906841918</v>
      </c>
    </row>
    <row r="70" spans="1:9">
      <c r="A70" s="8" t="s">
        <v>58</v>
      </c>
      <c r="B70" s="26">
        <f>'1QTR510'!E70</f>
        <v>13892934.57</v>
      </c>
      <c r="C70" s="26">
        <f>'1QTR510'!F70</f>
        <v>12813274.23</v>
      </c>
      <c r="D70" s="26">
        <f t="shared" si="4"/>
        <v>1079660.3399999999</v>
      </c>
      <c r="E70" s="45">
        <f t="shared" si="5"/>
        <v>8.4261081174097363E-2</v>
      </c>
      <c r="F70" s="46">
        <f>'1QTR510'!K70</f>
        <v>13892934.57</v>
      </c>
      <c r="G70" s="26">
        <f>'1QTR510'!L70</f>
        <v>12813274.23</v>
      </c>
      <c r="H70" s="26">
        <f t="shared" si="6"/>
        <v>1079660.3399999999</v>
      </c>
      <c r="I70" s="45">
        <f t="shared" si="7"/>
        <v>8.4261081174097363E-2</v>
      </c>
    </row>
    <row r="71" spans="1:9">
      <c r="A71" s="8" t="s">
        <v>59</v>
      </c>
      <c r="B71" s="26">
        <f>'1QTR510'!E71</f>
        <v>10394310.289999999</v>
      </c>
      <c r="C71" s="26">
        <f>'1QTR510'!F71</f>
        <v>9979234.3899999987</v>
      </c>
      <c r="D71" s="26">
        <f t="shared" si="4"/>
        <v>415075.90000000037</v>
      </c>
      <c r="E71" s="45">
        <f t="shared" si="5"/>
        <v>4.1593962400155671E-2</v>
      </c>
      <c r="F71" s="46">
        <f>'1QTR510'!K71</f>
        <v>10394310.289999999</v>
      </c>
      <c r="G71" s="26">
        <f>'1QTR510'!L71</f>
        <v>9979234.3899999987</v>
      </c>
      <c r="H71" s="26">
        <f t="shared" si="6"/>
        <v>415075.90000000037</v>
      </c>
      <c r="I71" s="45">
        <f t="shared" si="7"/>
        <v>4.1593962400155671E-2</v>
      </c>
    </row>
    <row r="72" spans="1:9">
      <c r="A72" s="8" t="s">
        <v>7</v>
      </c>
      <c r="B72" s="26">
        <f>'1QTR510'!E72</f>
        <v>7591462.6900000004</v>
      </c>
      <c r="C72" s="26">
        <f>'1QTR510'!F72</f>
        <v>6992387.21</v>
      </c>
      <c r="D72" s="26">
        <f t="shared" si="4"/>
        <v>599075.48000000045</v>
      </c>
      <c r="E72" s="45">
        <f t="shared" si="5"/>
        <v>8.5675386961300795E-2</v>
      </c>
      <c r="F72" s="46">
        <f>'1QTR510'!K72</f>
        <v>7591462.6900000004</v>
      </c>
      <c r="G72" s="26">
        <f>'1QTR510'!L72</f>
        <v>6992387.21</v>
      </c>
      <c r="H72" s="26">
        <f t="shared" si="6"/>
        <v>599075.48000000045</v>
      </c>
      <c r="I72" s="45">
        <f t="shared" si="7"/>
        <v>8.5675386961300795E-2</v>
      </c>
    </row>
    <row r="73" spans="1:9">
      <c r="A73" s="8" t="s">
        <v>60</v>
      </c>
      <c r="B73" s="26">
        <f>'1QTR510'!E73</f>
        <v>5330354.57</v>
      </c>
      <c r="C73" s="26">
        <f>'1QTR510'!F73</f>
        <v>3656697.4499999993</v>
      </c>
      <c r="D73" s="26">
        <f t="shared" si="4"/>
        <v>1673657.120000001</v>
      </c>
      <c r="E73" s="45">
        <f t="shared" si="5"/>
        <v>0.45769636205478292</v>
      </c>
      <c r="F73" s="46">
        <f>'1QTR510'!K73</f>
        <v>5330354.57</v>
      </c>
      <c r="G73" s="26">
        <f>'1QTR510'!L73</f>
        <v>3656697.4499999993</v>
      </c>
      <c r="H73" s="26">
        <f t="shared" si="6"/>
        <v>1673657.120000001</v>
      </c>
      <c r="I73" s="45">
        <f t="shared" si="7"/>
        <v>0.45769636205478292</v>
      </c>
    </row>
    <row r="74" spans="1:9">
      <c r="A74" s="8" t="s">
        <v>61</v>
      </c>
      <c r="B74" s="26">
        <f>'1QTR510'!E74</f>
        <v>47188828.640000001</v>
      </c>
      <c r="C74" s="26">
        <f>'1QTR510'!F74</f>
        <v>47563743.510000005</v>
      </c>
      <c r="D74" s="26">
        <f t="shared" si="4"/>
        <v>-374914.87000000477</v>
      </c>
      <c r="E74" s="45">
        <f t="shared" si="5"/>
        <v>-7.8823667426677849E-3</v>
      </c>
      <c r="F74" s="46">
        <f>'1QTR510'!K74</f>
        <v>47188828.640000001</v>
      </c>
      <c r="G74" s="26">
        <f>'1QTR510'!L74</f>
        <v>47563743.510000005</v>
      </c>
      <c r="H74" s="26">
        <f t="shared" si="6"/>
        <v>-374914.87000000477</v>
      </c>
      <c r="I74" s="45">
        <f t="shared" si="7"/>
        <v>-7.8823667426677849E-3</v>
      </c>
    </row>
    <row r="75" spans="1:9">
      <c r="A75" s="8" t="s">
        <v>62</v>
      </c>
      <c r="B75" s="26">
        <f>'1QTR510'!E75</f>
        <v>200211603.18000001</v>
      </c>
      <c r="C75" s="26">
        <f>'1QTR510'!F75</f>
        <v>187858219.81</v>
      </c>
      <c r="D75" s="26">
        <f t="shared" si="4"/>
        <v>12353383.370000005</v>
      </c>
      <c r="E75" s="45">
        <f t="shared" si="5"/>
        <v>6.5759078215977082E-2</v>
      </c>
      <c r="F75" s="46">
        <f>'1QTR510'!K75</f>
        <v>200211603.18000001</v>
      </c>
      <c r="G75" s="26">
        <f>'1QTR510'!L75</f>
        <v>187858219.81</v>
      </c>
      <c r="H75" s="26">
        <f t="shared" si="6"/>
        <v>12353383.370000005</v>
      </c>
      <c r="I75" s="45">
        <f t="shared" si="7"/>
        <v>6.5759078215977082E-2</v>
      </c>
    </row>
    <row r="76" spans="1:9">
      <c r="A76" s="8" t="s">
        <v>63</v>
      </c>
      <c r="B76" s="26">
        <f>'1QTR510'!E76</f>
        <v>6986855.3499999996</v>
      </c>
      <c r="C76" s="26">
        <f>'1QTR510'!F76</f>
        <v>6619321.0800000001</v>
      </c>
      <c r="D76" s="26">
        <f t="shared" si="4"/>
        <v>367534.26999999955</v>
      </c>
      <c r="E76" s="45">
        <f t="shared" si="5"/>
        <v>5.5524466264446494E-2</v>
      </c>
      <c r="F76" s="46">
        <f>'1QTR510'!K76</f>
        <v>6986855.3499999996</v>
      </c>
      <c r="G76" s="26">
        <f>'1QTR510'!L76</f>
        <v>6619321.0800000001</v>
      </c>
      <c r="H76" s="26">
        <f t="shared" si="6"/>
        <v>367534.26999999955</v>
      </c>
      <c r="I76" s="45">
        <f t="shared" si="7"/>
        <v>5.5524466264446494E-2</v>
      </c>
    </row>
    <row r="77" spans="1:9">
      <c r="A77" s="8" t="s">
        <v>64</v>
      </c>
      <c r="B77" s="26">
        <f>'1QTR510'!E77</f>
        <v>5906035.9900000002</v>
      </c>
      <c r="C77" s="26">
        <f>'1QTR510'!F77</f>
        <v>5475033.7299999995</v>
      </c>
      <c r="D77" s="26">
        <f t="shared" si="4"/>
        <v>431002.26000000071</v>
      </c>
      <c r="E77" s="45">
        <f t="shared" si="5"/>
        <v>7.8721388991333352E-2</v>
      </c>
      <c r="F77" s="46">
        <f>'1QTR510'!K77</f>
        <v>5906035.9900000002</v>
      </c>
      <c r="G77" s="26">
        <f>'1QTR510'!L77</f>
        <v>5475033.7299999995</v>
      </c>
      <c r="H77" s="26">
        <f t="shared" si="6"/>
        <v>431002.26000000071</v>
      </c>
      <c r="I77" s="45">
        <f t="shared" si="7"/>
        <v>7.8721388991333352E-2</v>
      </c>
    </row>
    <row r="78" spans="1:9">
      <c r="A78" s="8" t="s">
        <v>9</v>
      </c>
      <c r="B78" s="26">
        <f>'1QTR510'!E78</f>
        <v>5234529.51</v>
      </c>
      <c r="C78" s="26">
        <f>'1QTR510'!F78</f>
        <v>5008543.13</v>
      </c>
      <c r="D78" s="26">
        <f t="shared" si="4"/>
        <v>225986.37999999989</v>
      </c>
      <c r="E78" s="45">
        <f t="shared" si="5"/>
        <v>4.5120182483084637E-2</v>
      </c>
      <c r="F78" s="46">
        <f>'1QTR510'!K78</f>
        <v>5234529.51</v>
      </c>
      <c r="G78" s="26">
        <f>'1QTR510'!L78</f>
        <v>5008543.13</v>
      </c>
      <c r="H78" s="26">
        <f t="shared" si="6"/>
        <v>225986.37999999989</v>
      </c>
      <c r="I78" s="45">
        <f t="shared" si="7"/>
        <v>4.5120182483084637E-2</v>
      </c>
    </row>
    <row r="79" spans="1:9">
      <c r="A79" s="8" t="s">
        <v>65</v>
      </c>
      <c r="B79" s="26">
        <f>'1QTR510'!E79</f>
        <v>9816119.1199999992</v>
      </c>
      <c r="C79" s="26">
        <f>'1QTR510'!F79</f>
        <v>8805107.6500000004</v>
      </c>
      <c r="D79" s="26">
        <f t="shared" si="4"/>
        <v>1011011.4699999988</v>
      </c>
      <c r="E79" s="45">
        <f t="shared" si="5"/>
        <v>0.11482102322735359</v>
      </c>
      <c r="F79" s="46">
        <f>'1QTR510'!K79</f>
        <v>9816119.1199999992</v>
      </c>
      <c r="G79" s="26">
        <f>'1QTR510'!L79</f>
        <v>8805107.6500000004</v>
      </c>
      <c r="H79" s="26">
        <f t="shared" si="6"/>
        <v>1011011.4699999988</v>
      </c>
      <c r="I79" s="45">
        <f t="shared" si="7"/>
        <v>0.11482102322735359</v>
      </c>
    </row>
    <row r="80" spans="1:9">
      <c r="A80" s="8" t="s">
        <v>66</v>
      </c>
      <c r="B80" s="26">
        <f>'1QTR510'!E80</f>
        <v>8412666.3800000008</v>
      </c>
      <c r="C80" s="26">
        <f>'1QTR510'!F80</f>
        <v>7662306.2199999997</v>
      </c>
      <c r="D80" s="26">
        <f t="shared" si="4"/>
        <v>750360.16000000108</v>
      </c>
      <c r="E80" s="45">
        <f t="shared" si="5"/>
        <v>9.7928761714250717E-2</v>
      </c>
      <c r="F80" s="46">
        <f>'1QTR510'!K80</f>
        <v>8412666.3800000008</v>
      </c>
      <c r="G80" s="26">
        <f>'1QTR510'!L80</f>
        <v>7662306.2199999997</v>
      </c>
      <c r="H80" s="26">
        <f t="shared" si="6"/>
        <v>750360.16000000108</v>
      </c>
      <c r="I80" s="45">
        <f t="shared" si="7"/>
        <v>9.7928761714250717E-2</v>
      </c>
    </row>
    <row r="81" spans="1:9">
      <c r="A81" s="8" t="s">
        <v>67</v>
      </c>
      <c r="B81" s="26">
        <f>'1QTR510'!E81</f>
        <v>809009.99</v>
      </c>
      <c r="C81" s="26">
        <f>'1QTR510'!F81</f>
        <v>726838.84999999986</v>
      </c>
      <c r="D81" s="26">
        <f t="shared" si="4"/>
        <v>82171.14000000013</v>
      </c>
      <c r="E81" s="45">
        <f t="shared" si="5"/>
        <v>0.11305276265846294</v>
      </c>
      <c r="F81" s="46">
        <f>'1QTR510'!K81</f>
        <v>809009.99</v>
      </c>
      <c r="G81" s="26">
        <f>'1QTR510'!L81</f>
        <v>726838.84999999986</v>
      </c>
      <c r="H81" s="26">
        <f t="shared" si="6"/>
        <v>82171.14000000013</v>
      </c>
      <c r="I81" s="45">
        <f t="shared" si="7"/>
        <v>0.11305276265846294</v>
      </c>
    </row>
    <row r="82" spans="1:9">
      <c r="A82" s="8" t="s">
        <v>68</v>
      </c>
      <c r="B82" s="26">
        <f>'1QTR510'!E82</f>
        <v>7871021.3500000015</v>
      </c>
      <c r="C82" s="26">
        <f>'1QTR510'!F82</f>
        <v>7260209.1099999994</v>
      </c>
      <c r="D82" s="26">
        <f t="shared" si="4"/>
        <v>610812.24000000209</v>
      </c>
      <c r="E82" s="45">
        <f t="shared" si="5"/>
        <v>8.4131494113397806E-2</v>
      </c>
      <c r="F82" s="46">
        <f>'1QTR510'!K82</f>
        <v>7871021.3500000015</v>
      </c>
      <c r="G82" s="26">
        <f>'1QTR510'!L82</f>
        <v>7260209.1099999994</v>
      </c>
      <c r="H82" s="26">
        <f t="shared" si="6"/>
        <v>610812.24000000209</v>
      </c>
      <c r="I82" s="45">
        <f t="shared" si="7"/>
        <v>8.4131494113397806E-2</v>
      </c>
    </row>
    <row r="83" spans="1:9">
      <c r="A83" s="8" t="s">
        <v>69</v>
      </c>
      <c r="B83" s="26">
        <f>'1QTR510'!E83</f>
        <v>18294216.699999999</v>
      </c>
      <c r="C83" s="26">
        <f>'1QTR510'!F83</f>
        <v>16477730.02</v>
      </c>
      <c r="D83" s="26">
        <f t="shared" si="4"/>
        <v>1816486.6799999997</v>
      </c>
      <c r="E83" s="45">
        <f t="shared" si="5"/>
        <v>0.11023889078138931</v>
      </c>
      <c r="F83" s="46">
        <f>'1QTR510'!K83</f>
        <v>18294216.699999999</v>
      </c>
      <c r="G83" s="26">
        <f>'1QTR510'!L83</f>
        <v>16477730.02</v>
      </c>
      <c r="H83" s="26">
        <f t="shared" si="6"/>
        <v>1816486.6799999997</v>
      </c>
      <c r="I83" s="45">
        <f t="shared" si="7"/>
        <v>0.11023889078138931</v>
      </c>
    </row>
    <row r="84" spans="1:9">
      <c r="A84" s="8" t="s">
        <v>70</v>
      </c>
      <c r="B84" s="26">
        <f>'1QTR510'!E84</f>
        <v>3053788.09</v>
      </c>
      <c r="C84" s="26">
        <f>'1QTR510'!F84</f>
        <v>2752722.99</v>
      </c>
      <c r="D84" s="26">
        <f t="shared" si="4"/>
        <v>301065.09999999963</v>
      </c>
      <c r="E84" s="45">
        <f t="shared" si="5"/>
        <v>0.10936992247084026</v>
      </c>
      <c r="F84" s="46">
        <f>'1QTR510'!K84</f>
        <v>3053788.09</v>
      </c>
      <c r="G84" s="26">
        <f>'1QTR510'!L84</f>
        <v>2752722.99</v>
      </c>
      <c r="H84" s="26">
        <f t="shared" si="6"/>
        <v>301065.09999999963</v>
      </c>
      <c r="I84" s="45">
        <f t="shared" si="7"/>
        <v>0.10936992247084026</v>
      </c>
    </row>
    <row r="85" spans="1:9">
      <c r="A85" s="8" t="s">
        <v>71</v>
      </c>
      <c r="B85" s="26">
        <f>'1QTR510'!E85</f>
        <v>8354388.8899999997</v>
      </c>
      <c r="C85" s="26">
        <f>'1QTR510'!F85</f>
        <v>7796688.5499999989</v>
      </c>
      <c r="D85" s="26">
        <f t="shared" si="4"/>
        <v>557700.34000000078</v>
      </c>
      <c r="E85" s="45">
        <f t="shared" si="5"/>
        <v>7.1530411459106047E-2</v>
      </c>
      <c r="F85" s="46">
        <f>'1QTR510'!K85</f>
        <v>8354388.8899999997</v>
      </c>
      <c r="G85" s="26">
        <f>'1QTR510'!L85</f>
        <v>7796688.5499999989</v>
      </c>
      <c r="H85" s="26">
        <f t="shared" si="6"/>
        <v>557700.34000000078</v>
      </c>
      <c r="I85" s="45">
        <f t="shared" si="7"/>
        <v>7.1530411459106047E-2</v>
      </c>
    </row>
    <row r="86" spans="1:9">
      <c r="A86" s="8" t="s">
        <v>72</v>
      </c>
      <c r="B86" s="26">
        <f>'1QTR510'!E86</f>
        <v>7190078.8099999996</v>
      </c>
      <c r="C86" s="26">
        <f>'1QTR510'!F86</f>
        <v>6436404.1799999997</v>
      </c>
      <c r="D86" s="26">
        <f t="shared" si="4"/>
        <v>753674.62999999989</v>
      </c>
      <c r="E86" s="45">
        <f t="shared" si="5"/>
        <v>0.11709560321614233</v>
      </c>
      <c r="F86" s="46">
        <f>'1QTR510'!K86</f>
        <v>7190078.8099999996</v>
      </c>
      <c r="G86" s="26">
        <f>'1QTR510'!L86</f>
        <v>6436404.1799999997</v>
      </c>
      <c r="H86" s="26">
        <f t="shared" si="6"/>
        <v>753674.62999999989</v>
      </c>
      <c r="I86" s="45">
        <f t="shared" si="7"/>
        <v>0.11709560321614233</v>
      </c>
    </row>
    <row r="87" spans="1:9">
      <c r="A87" s="8" t="s">
        <v>73</v>
      </c>
      <c r="B87" s="26">
        <f>'1QTR510'!E87</f>
        <v>126045554.27999999</v>
      </c>
      <c r="C87" s="26">
        <f>'1QTR510'!F87</f>
        <v>118968500.36999997</v>
      </c>
      <c r="D87" s="26">
        <f t="shared" si="4"/>
        <v>7077053.9100000113</v>
      </c>
      <c r="E87" s="45">
        <f t="shared" si="5"/>
        <v>5.9486787578139605E-2</v>
      </c>
      <c r="F87" s="46">
        <f>'1QTR510'!K87</f>
        <v>126045554.27999999</v>
      </c>
      <c r="G87" s="26">
        <f>'1QTR510'!L87</f>
        <v>118968500.36999997</v>
      </c>
      <c r="H87" s="26">
        <f t="shared" si="6"/>
        <v>7077053.9100000113</v>
      </c>
      <c r="I87" s="45">
        <f t="shared" si="7"/>
        <v>5.9486787578139605E-2</v>
      </c>
    </row>
    <row r="88" spans="1:9">
      <c r="A88" s="8" t="s">
        <v>74</v>
      </c>
      <c r="B88" s="26">
        <f>'1QTR510'!E88</f>
        <v>8055298.2499999991</v>
      </c>
      <c r="C88" s="26">
        <f>'1QTR510'!F88</f>
        <v>7067907.9999999991</v>
      </c>
      <c r="D88" s="26">
        <f t="shared" si="4"/>
        <v>987390.25</v>
      </c>
      <c r="E88" s="45">
        <f t="shared" si="5"/>
        <v>0.13970049553559555</v>
      </c>
      <c r="F88" s="46">
        <f>'1QTR510'!K88</f>
        <v>8055298.2499999991</v>
      </c>
      <c r="G88" s="26">
        <f>'1QTR510'!L88</f>
        <v>7067907.9999999991</v>
      </c>
      <c r="H88" s="26">
        <f t="shared" si="6"/>
        <v>987390.25</v>
      </c>
      <c r="I88" s="45">
        <f t="shared" si="7"/>
        <v>0.13970049553559555</v>
      </c>
    </row>
    <row r="89" spans="1:9">
      <c r="A89" s="8" t="s">
        <v>75</v>
      </c>
      <c r="B89" s="26">
        <f>'1QTR510'!E89</f>
        <v>311012100.41000003</v>
      </c>
      <c r="C89" s="26">
        <f>'1QTR510'!F89</f>
        <v>291024325.19999999</v>
      </c>
      <c r="D89" s="26">
        <f t="shared" si="4"/>
        <v>19987775.210000038</v>
      </c>
      <c r="E89" s="45">
        <f t="shared" si="5"/>
        <v>6.868077160307437E-2</v>
      </c>
      <c r="F89" s="46">
        <f>'1QTR510'!K89</f>
        <v>311012100.41000003</v>
      </c>
      <c r="G89" s="26">
        <f>'1QTR510'!L89</f>
        <v>291024325.19999999</v>
      </c>
      <c r="H89" s="26">
        <f t="shared" si="6"/>
        <v>19987775.210000038</v>
      </c>
      <c r="I89" s="45">
        <f t="shared" si="7"/>
        <v>6.868077160307437E-2</v>
      </c>
    </row>
    <row r="90" spans="1:9">
      <c r="A90" s="8" t="s">
        <v>76</v>
      </c>
      <c r="B90" s="26">
        <f>'1QTR510'!E90</f>
        <v>30812374.090000004</v>
      </c>
      <c r="C90" s="26">
        <f>'1QTR510'!F90</f>
        <v>27909838.140000001</v>
      </c>
      <c r="D90" s="26">
        <f t="shared" si="4"/>
        <v>2902535.950000003</v>
      </c>
      <c r="E90" s="45">
        <f t="shared" si="5"/>
        <v>0.10399687506034397</v>
      </c>
      <c r="F90" s="46">
        <f>'1QTR510'!K90</f>
        <v>30812374.090000004</v>
      </c>
      <c r="G90" s="26">
        <f>'1QTR510'!L90</f>
        <v>27909838.140000001</v>
      </c>
      <c r="H90" s="26">
        <f t="shared" si="6"/>
        <v>2902535.950000003</v>
      </c>
      <c r="I90" s="45">
        <f t="shared" si="7"/>
        <v>0.10399687506034397</v>
      </c>
    </row>
    <row r="91" spans="1:9">
      <c r="A91" s="8" t="s">
        <v>32</v>
      </c>
      <c r="B91" s="26">
        <f>'1QTR510'!E91</f>
        <v>35930365.479999997</v>
      </c>
      <c r="C91" s="26">
        <f>'1QTR510'!F91</f>
        <v>32557224</v>
      </c>
      <c r="D91" s="26">
        <f t="shared" si="4"/>
        <v>3373141.4799999967</v>
      </c>
      <c r="E91" s="45">
        <f t="shared" si="5"/>
        <v>0.10360654458746227</v>
      </c>
      <c r="F91" s="46">
        <f>'1QTR510'!K91</f>
        <v>35930365.479999997</v>
      </c>
      <c r="G91" s="26">
        <f>'1QTR510'!L91</f>
        <v>32557224</v>
      </c>
      <c r="H91" s="26">
        <f t="shared" si="6"/>
        <v>3373141.4799999967</v>
      </c>
      <c r="I91" s="45">
        <f t="shared" si="7"/>
        <v>0.10360654458746227</v>
      </c>
    </row>
    <row r="92" spans="1:9">
      <c r="A92" s="8" t="s">
        <v>77</v>
      </c>
      <c r="B92" s="26">
        <f>'1QTR510'!E92</f>
        <v>87906768.789999992</v>
      </c>
      <c r="C92" s="26">
        <f>'1QTR510'!F92</f>
        <v>84432549.510000005</v>
      </c>
      <c r="D92" s="26">
        <f t="shared" si="4"/>
        <v>3474219.2799999863</v>
      </c>
      <c r="E92" s="45">
        <f t="shared" si="5"/>
        <v>4.1147866553390137E-2</v>
      </c>
      <c r="F92" s="46">
        <f>'1QTR510'!K92</f>
        <v>87906768.789999992</v>
      </c>
      <c r="G92" s="26">
        <f>'1QTR510'!L92</f>
        <v>84432549.510000005</v>
      </c>
      <c r="H92" s="26">
        <f t="shared" si="6"/>
        <v>3474219.2799999863</v>
      </c>
      <c r="I92" s="45">
        <f t="shared" si="7"/>
        <v>4.1147866553390137E-2</v>
      </c>
    </row>
    <row r="93" spans="1:9">
      <c r="A93" s="8" t="s">
        <v>78</v>
      </c>
      <c r="B93" s="26">
        <f>'1QTR510'!E93</f>
        <v>21218378.16</v>
      </c>
      <c r="C93" s="26">
        <f>'1QTR510'!F93</f>
        <v>19856881.939999998</v>
      </c>
      <c r="D93" s="26">
        <f t="shared" si="4"/>
        <v>1361496.2200000025</v>
      </c>
      <c r="E93" s="45">
        <f t="shared" si="5"/>
        <v>6.8565458772123958E-2</v>
      </c>
      <c r="F93" s="46">
        <f>'1QTR510'!K93</f>
        <v>21218378.16</v>
      </c>
      <c r="G93" s="26">
        <f>'1QTR510'!L93</f>
        <v>19856881.939999998</v>
      </c>
      <c r="H93" s="26">
        <f t="shared" si="6"/>
        <v>1361496.2200000025</v>
      </c>
      <c r="I93" s="45">
        <f t="shared" si="7"/>
        <v>6.8565458772123958E-2</v>
      </c>
    </row>
    <row r="94" spans="1:9">
      <c r="A94" s="8" t="s">
        <v>79</v>
      </c>
      <c r="B94" s="26">
        <f>'1QTR510'!E94</f>
        <v>71899343.550000012</v>
      </c>
      <c r="C94" s="26">
        <f>'1QTR510'!F94</f>
        <v>67909773.760000005</v>
      </c>
      <c r="D94" s="26">
        <f t="shared" ref="D94:D118" si="8">B94-C94</f>
        <v>3989569.7900000066</v>
      </c>
      <c r="E94" s="45">
        <f t="shared" ref="E94:E118" si="9">IF(ISERR(D94/C94)," ",D94/C94)</f>
        <v>5.8748094259591391E-2</v>
      </c>
      <c r="F94" s="46">
        <f>'1QTR510'!K94</f>
        <v>71899343.550000012</v>
      </c>
      <c r="G94" s="26">
        <f>'1QTR510'!L94</f>
        <v>67909773.760000005</v>
      </c>
      <c r="H94" s="26">
        <f t="shared" ref="H94:H118" si="10">F94-G94</f>
        <v>3989569.7900000066</v>
      </c>
      <c r="I94" s="45">
        <f t="shared" ref="I94:I118" si="11">IF(ISERR(H94/G94)," ",H94/G94)</f>
        <v>5.8748094259591391E-2</v>
      </c>
    </row>
    <row r="95" spans="1:9">
      <c r="A95" s="8" t="s">
        <v>80</v>
      </c>
      <c r="B95" s="26">
        <f>'1QTR510'!E95</f>
        <v>4429149.55</v>
      </c>
      <c r="C95" s="26">
        <f>'1QTR510'!F95</f>
        <v>3818912.51</v>
      </c>
      <c r="D95" s="26">
        <f t="shared" si="8"/>
        <v>610237.04</v>
      </c>
      <c r="E95" s="45">
        <f t="shared" si="9"/>
        <v>0.15979340673609727</v>
      </c>
      <c r="F95" s="46">
        <f>'1QTR510'!K95</f>
        <v>4429149.55</v>
      </c>
      <c r="G95" s="26">
        <f>'1QTR510'!L95</f>
        <v>3818912.51</v>
      </c>
      <c r="H95" s="26">
        <f t="shared" si="10"/>
        <v>610237.04</v>
      </c>
      <c r="I95" s="45">
        <f t="shared" si="11"/>
        <v>0.15979340673609727</v>
      </c>
    </row>
    <row r="96" spans="1:9">
      <c r="A96" s="8" t="s">
        <v>34</v>
      </c>
      <c r="B96" s="26">
        <f>'1QTR510'!E96</f>
        <v>11553326.879999999</v>
      </c>
      <c r="C96" s="26">
        <f>'1QTR510'!F96</f>
        <v>10295329.52</v>
      </c>
      <c r="D96" s="26">
        <f t="shared" si="8"/>
        <v>1257997.3599999994</v>
      </c>
      <c r="E96" s="45">
        <f t="shared" si="9"/>
        <v>0.12219107290895138</v>
      </c>
      <c r="F96" s="46">
        <f>'1QTR510'!K96</f>
        <v>11553326.879999999</v>
      </c>
      <c r="G96" s="26">
        <f>'1QTR510'!L96</f>
        <v>10295329.52</v>
      </c>
      <c r="H96" s="26">
        <f t="shared" si="10"/>
        <v>1257997.3599999994</v>
      </c>
      <c r="I96" s="45">
        <f t="shared" si="11"/>
        <v>0.12219107290895138</v>
      </c>
    </row>
    <row r="97" spans="1:9">
      <c r="A97" s="8" t="s">
        <v>81</v>
      </c>
      <c r="B97" s="26">
        <f>'1QTR510'!E97</f>
        <v>8878859.6799999997</v>
      </c>
      <c r="C97" s="26">
        <f>'1QTR510'!F97</f>
        <v>8109012.4399999995</v>
      </c>
      <c r="D97" s="26">
        <f t="shared" si="8"/>
        <v>769847.24000000022</v>
      </c>
      <c r="E97" s="45">
        <f t="shared" si="9"/>
        <v>9.4937237511501502E-2</v>
      </c>
      <c r="F97" s="46">
        <f>'1QTR510'!K97</f>
        <v>8878859.6799999997</v>
      </c>
      <c r="G97" s="26">
        <f>'1QTR510'!L97</f>
        <v>8109012.4399999995</v>
      </c>
      <c r="H97" s="26">
        <f t="shared" si="10"/>
        <v>769847.24000000022</v>
      </c>
      <c r="I97" s="45">
        <f t="shared" si="11"/>
        <v>9.4937237511501502E-2</v>
      </c>
    </row>
    <row r="98" spans="1:9">
      <c r="A98" s="8" t="s">
        <v>82</v>
      </c>
      <c r="B98" s="26">
        <f>'1QTR510'!E98</f>
        <v>16060386.039999999</v>
      </c>
      <c r="C98" s="26">
        <f>'1QTR510'!F98</f>
        <v>14987782.029999997</v>
      </c>
      <c r="D98" s="26">
        <f t="shared" si="8"/>
        <v>1072604.0100000016</v>
      </c>
      <c r="E98" s="45">
        <f t="shared" si="9"/>
        <v>7.1565226119051167E-2</v>
      </c>
      <c r="F98" s="46">
        <f>'1QTR510'!K98</f>
        <v>16060386.039999999</v>
      </c>
      <c r="G98" s="26">
        <f>'1QTR510'!L98</f>
        <v>14987782.029999997</v>
      </c>
      <c r="H98" s="26">
        <f t="shared" si="10"/>
        <v>1072604.0100000016</v>
      </c>
      <c r="I98" s="45">
        <f t="shared" si="11"/>
        <v>7.1565226119051167E-2</v>
      </c>
    </row>
    <row r="99" spans="1:9">
      <c r="A99" s="8" t="s">
        <v>83</v>
      </c>
      <c r="B99" s="26">
        <f>'1QTR510'!E99</f>
        <v>21715487.169999998</v>
      </c>
      <c r="C99" s="26">
        <f>'1QTR510'!F99</f>
        <v>21932037.549999997</v>
      </c>
      <c r="D99" s="26">
        <f t="shared" si="8"/>
        <v>-216550.37999999896</v>
      </c>
      <c r="E99" s="45">
        <f t="shared" si="9"/>
        <v>-9.8737009503250175E-3</v>
      </c>
      <c r="F99" s="46">
        <f>'1QTR510'!K99</f>
        <v>21715487.169999998</v>
      </c>
      <c r="G99" s="26">
        <f>'1QTR510'!L99</f>
        <v>21932037.549999997</v>
      </c>
      <c r="H99" s="26">
        <f t="shared" si="10"/>
        <v>-216550.37999999896</v>
      </c>
      <c r="I99" s="45">
        <f t="shared" si="11"/>
        <v>-9.8737009503250175E-3</v>
      </c>
    </row>
    <row r="100" spans="1:9">
      <c r="A100" s="8" t="s">
        <v>84</v>
      </c>
      <c r="B100" s="26">
        <f>'1QTR510'!E100</f>
        <v>58761614.680000007</v>
      </c>
      <c r="C100" s="26">
        <f>'1QTR510'!F100</f>
        <v>53605001.230000004</v>
      </c>
      <c r="D100" s="26">
        <f t="shared" si="8"/>
        <v>5156613.450000003</v>
      </c>
      <c r="E100" s="45">
        <f t="shared" si="9"/>
        <v>9.6196499051922554E-2</v>
      </c>
      <c r="F100" s="46">
        <f>'1QTR510'!K100</f>
        <v>58761614.680000007</v>
      </c>
      <c r="G100" s="26">
        <f>'1QTR510'!L100</f>
        <v>53605001.230000004</v>
      </c>
      <c r="H100" s="26">
        <f t="shared" si="10"/>
        <v>5156613.450000003</v>
      </c>
      <c r="I100" s="45">
        <f t="shared" si="11"/>
        <v>9.6196499051922554E-2</v>
      </c>
    </row>
    <row r="101" spans="1:9">
      <c r="A101" s="8" t="s">
        <v>85</v>
      </c>
      <c r="B101" s="26">
        <f>'1QTR510'!E101</f>
        <v>14554594.509999998</v>
      </c>
      <c r="C101" s="26">
        <f>'1QTR510'!F101</f>
        <v>13728131.029999999</v>
      </c>
      <c r="D101" s="26">
        <f t="shared" si="8"/>
        <v>826463.47999999858</v>
      </c>
      <c r="E101" s="45">
        <f t="shared" si="9"/>
        <v>6.0202184710645104E-2</v>
      </c>
      <c r="F101" s="46">
        <f>'1QTR510'!K101</f>
        <v>14554594.509999998</v>
      </c>
      <c r="G101" s="26">
        <f>'1QTR510'!L101</f>
        <v>13728131.029999999</v>
      </c>
      <c r="H101" s="26">
        <f t="shared" si="10"/>
        <v>826463.47999999858</v>
      </c>
      <c r="I101" s="45">
        <f t="shared" si="11"/>
        <v>6.0202184710645104E-2</v>
      </c>
    </row>
    <row r="102" spans="1:9">
      <c r="A102" s="8" t="s">
        <v>86</v>
      </c>
      <c r="B102" s="26">
        <f>'1QTR510'!E102</f>
        <v>30449518.970000006</v>
      </c>
      <c r="C102" s="26">
        <f>'1QTR510'!F102</f>
        <v>27825979.75</v>
      </c>
      <c r="D102" s="26">
        <f t="shared" si="8"/>
        <v>2623539.2200000063</v>
      </c>
      <c r="E102" s="45">
        <f t="shared" si="9"/>
        <v>9.4283803969202787E-2</v>
      </c>
      <c r="F102" s="46">
        <f>'1QTR510'!K102</f>
        <v>30449518.970000006</v>
      </c>
      <c r="G102" s="26">
        <f>'1QTR510'!L102</f>
        <v>27825979.75</v>
      </c>
      <c r="H102" s="26">
        <f t="shared" si="10"/>
        <v>2623539.2200000063</v>
      </c>
      <c r="I102" s="45">
        <f t="shared" si="11"/>
        <v>9.4283803969202787E-2</v>
      </c>
    </row>
    <row r="103" spans="1:9">
      <c r="A103" s="8" t="s">
        <v>87</v>
      </c>
      <c r="B103" s="26">
        <f>'1QTR510'!E103</f>
        <v>24754402.350000001</v>
      </c>
      <c r="C103" s="26">
        <f>'1QTR510'!F103</f>
        <v>23600790.280000001</v>
      </c>
      <c r="D103" s="26">
        <f t="shared" si="8"/>
        <v>1153612.0700000003</v>
      </c>
      <c r="E103" s="45">
        <f t="shared" si="9"/>
        <v>4.8880230547940801E-2</v>
      </c>
      <c r="F103" s="46">
        <f>'1QTR510'!K103</f>
        <v>24754402.350000001</v>
      </c>
      <c r="G103" s="26">
        <f>'1QTR510'!L103</f>
        <v>23600790.280000001</v>
      </c>
      <c r="H103" s="26">
        <f t="shared" si="10"/>
        <v>1153612.0700000003</v>
      </c>
      <c r="I103" s="45">
        <f t="shared" si="11"/>
        <v>4.8880230547940801E-2</v>
      </c>
    </row>
    <row r="104" spans="1:9">
      <c r="A104" s="8" t="s">
        <v>88</v>
      </c>
      <c r="B104" s="26">
        <f>'1QTR510'!E104</f>
        <v>3730317.65</v>
      </c>
      <c r="C104" s="26">
        <f>'1QTR510'!F104</f>
        <v>3389156.3199999994</v>
      </c>
      <c r="D104" s="26">
        <f t="shared" si="8"/>
        <v>341161.33000000054</v>
      </c>
      <c r="E104" s="45">
        <f t="shared" si="9"/>
        <v>0.10066261269412341</v>
      </c>
      <c r="F104" s="46">
        <f>'1QTR510'!K104</f>
        <v>3730317.65</v>
      </c>
      <c r="G104" s="26">
        <f>'1QTR510'!L104</f>
        <v>3389156.3199999994</v>
      </c>
      <c r="H104" s="26">
        <f t="shared" si="10"/>
        <v>341161.33000000054</v>
      </c>
      <c r="I104" s="45">
        <f t="shared" si="11"/>
        <v>0.10066261269412341</v>
      </c>
    </row>
    <row r="105" spans="1:9">
      <c r="A105" s="8" t="s">
        <v>89</v>
      </c>
      <c r="B105" s="26">
        <f>'1QTR510'!E105</f>
        <v>2536169.71</v>
      </c>
      <c r="C105" s="26">
        <f>'1QTR510'!F105</f>
        <v>2157326.4500000002</v>
      </c>
      <c r="D105" s="26">
        <f t="shared" si="8"/>
        <v>378843.25999999978</v>
      </c>
      <c r="E105" s="45">
        <f t="shared" si="9"/>
        <v>0.17560775746294666</v>
      </c>
      <c r="F105" s="46">
        <f>'1QTR510'!K105</f>
        <v>2536169.71</v>
      </c>
      <c r="G105" s="26">
        <f>'1QTR510'!L105</f>
        <v>2157326.4500000002</v>
      </c>
      <c r="H105" s="26">
        <f t="shared" si="10"/>
        <v>378843.25999999978</v>
      </c>
      <c r="I105" s="45">
        <f t="shared" si="11"/>
        <v>0.17560775746294666</v>
      </c>
    </row>
    <row r="106" spans="1:9">
      <c r="A106" s="8" t="s">
        <v>90</v>
      </c>
      <c r="B106" s="26">
        <f>'1QTR510'!E106</f>
        <v>6024158.5500000007</v>
      </c>
      <c r="C106" s="26">
        <f>'1QTR510'!F106</f>
        <v>5941666.8799999999</v>
      </c>
      <c r="D106" s="26">
        <f t="shared" si="8"/>
        <v>82491.670000000857</v>
      </c>
      <c r="E106" s="45">
        <f t="shared" si="9"/>
        <v>1.3883590525357904E-2</v>
      </c>
      <c r="F106" s="46">
        <f>'1QTR510'!K106</f>
        <v>6024158.5500000007</v>
      </c>
      <c r="G106" s="26">
        <f>'1QTR510'!L106</f>
        <v>5941666.8799999999</v>
      </c>
      <c r="H106" s="26">
        <f t="shared" si="10"/>
        <v>82491.670000000857</v>
      </c>
      <c r="I106" s="45">
        <f t="shared" si="11"/>
        <v>1.3883590525357904E-2</v>
      </c>
    </row>
    <row r="107" spans="1:9">
      <c r="A107" s="8" t="s">
        <v>91</v>
      </c>
      <c r="B107" s="26">
        <f>'1QTR510'!E107</f>
        <v>13850788.510000002</v>
      </c>
      <c r="C107" s="26">
        <f>'1QTR510'!F107</f>
        <v>12976723.190000001</v>
      </c>
      <c r="D107" s="26">
        <f>B107-C107</f>
        <v>874065.3200000003</v>
      </c>
      <c r="E107" s="45">
        <f>IF(ISERR(D107/C107)," ",D107/C107)</f>
        <v>6.7356397081318978E-2</v>
      </c>
      <c r="F107" s="46">
        <f>'1QTR510'!K107</f>
        <v>13850788.510000002</v>
      </c>
      <c r="G107" s="26">
        <f>'1QTR510'!L107</f>
        <v>12976723.190000001</v>
      </c>
      <c r="H107" s="26">
        <f>F107-G107</f>
        <v>874065.3200000003</v>
      </c>
      <c r="I107" s="45">
        <f>IF(ISERR(H107/G107)," ",H107/G107)</f>
        <v>6.7356397081318978E-2</v>
      </c>
    </row>
    <row r="108" spans="1:9">
      <c r="A108" s="8" t="s">
        <v>92</v>
      </c>
      <c r="B108" s="26">
        <f>'1QTR510'!E108</f>
        <v>353597637.35999995</v>
      </c>
      <c r="C108" s="26">
        <f>'1QTR510'!F108</f>
        <v>340243156.81999999</v>
      </c>
      <c r="D108" s="26">
        <f t="shared" si="8"/>
        <v>13354480.539999962</v>
      </c>
      <c r="E108" s="45">
        <f t="shared" si="9"/>
        <v>3.9249813764997865E-2</v>
      </c>
      <c r="F108" s="46">
        <f>'1QTR510'!K108</f>
        <v>353597637.35999995</v>
      </c>
      <c r="G108" s="26">
        <f>'1QTR510'!L108</f>
        <v>340243156.81999999</v>
      </c>
      <c r="H108" s="26">
        <f t="shared" si="10"/>
        <v>13354480.539999962</v>
      </c>
      <c r="I108" s="45">
        <f t="shared" si="11"/>
        <v>3.9249813764997865E-2</v>
      </c>
    </row>
    <row r="109" spans="1:9">
      <c r="A109" s="8" t="s">
        <v>93</v>
      </c>
      <c r="B109" s="26">
        <f>'1QTR510'!E109</f>
        <v>10652772.369999999</v>
      </c>
      <c r="C109" s="26">
        <f>'1QTR510'!F109</f>
        <v>8392566.3300000001</v>
      </c>
      <c r="D109" s="26">
        <f t="shared" si="8"/>
        <v>2260206.0399999991</v>
      </c>
      <c r="E109" s="45">
        <f t="shared" si="9"/>
        <v>0.26931047681097076</v>
      </c>
      <c r="F109" s="46">
        <f>'1QTR510'!K109</f>
        <v>10652772.369999999</v>
      </c>
      <c r="G109" s="26">
        <f>'1QTR510'!L109</f>
        <v>8392566.3300000001</v>
      </c>
      <c r="H109" s="26">
        <f t="shared" si="10"/>
        <v>2260206.0399999991</v>
      </c>
      <c r="I109" s="45">
        <f t="shared" si="11"/>
        <v>0.26931047681097076</v>
      </c>
    </row>
    <row r="110" spans="1:9">
      <c r="A110" s="8" t="s">
        <v>94</v>
      </c>
      <c r="B110" s="26">
        <f>'1QTR510'!E110</f>
        <v>5754184.9399999995</v>
      </c>
      <c r="C110" s="26">
        <f>'1QTR510'!F110</f>
        <v>5591264.5</v>
      </c>
      <c r="D110" s="26">
        <f t="shared" si="8"/>
        <v>162920.43999999948</v>
      </c>
      <c r="E110" s="45">
        <f t="shared" si="9"/>
        <v>2.9138388999482939E-2</v>
      </c>
      <c r="F110" s="46">
        <f>'1QTR510'!K110</f>
        <v>5754184.9399999995</v>
      </c>
      <c r="G110" s="26">
        <f>'1QTR510'!L110</f>
        <v>5591264.5</v>
      </c>
      <c r="H110" s="26">
        <f t="shared" si="10"/>
        <v>162920.43999999948</v>
      </c>
      <c r="I110" s="45">
        <f t="shared" si="11"/>
        <v>2.9138388999482939E-2</v>
      </c>
    </row>
    <row r="111" spans="1:9">
      <c r="A111" s="8" t="s">
        <v>95</v>
      </c>
      <c r="B111" s="26">
        <f>'1QTR510'!E111</f>
        <v>13015782.340000002</v>
      </c>
      <c r="C111" s="26">
        <f>'1QTR510'!F111</f>
        <v>12611893.6</v>
      </c>
      <c r="D111" s="26">
        <f t="shared" si="8"/>
        <v>403888.74000000209</v>
      </c>
      <c r="E111" s="45">
        <f t="shared" si="9"/>
        <v>3.2024432873426885E-2</v>
      </c>
      <c r="F111" s="46">
        <f>'1QTR510'!K111</f>
        <v>13015782.340000002</v>
      </c>
      <c r="G111" s="26">
        <f>'1QTR510'!L111</f>
        <v>12611893.6</v>
      </c>
      <c r="H111" s="26">
        <f t="shared" si="10"/>
        <v>403888.74000000209</v>
      </c>
      <c r="I111" s="45">
        <f t="shared" si="11"/>
        <v>3.2024432873426885E-2</v>
      </c>
    </row>
    <row r="112" spans="1:9">
      <c r="A112" s="8" t="s">
        <v>96</v>
      </c>
      <c r="B112" s="26">
        <f>'1QTR510'!E112</f>
        <v>29864384.510000002</v>
      </c>
      <c r="C112" s="26">
        <f>'1QTR510'!F112</f>
        <v>27982532.91</v>
      </c>
      <c r="D112" s="26">
        <f t="shared" si="8"/>
        <v>1881851.6000000015</v>
      </c>
      <c r="E112" s="45">
        <f t="shared" si="9"/>
        <v>6.7250938506981689E-2</v>
      </c>
      <c r="F112" s="46">
        <f>'1QTR510'!K112</f>
        <v>29864384.510000002</v>
      </c>
      <c r="G112" s="26">
        <f>'1QTR510'!L112</f>
        <v>27982532.91</v>
      </c>
      <c r="H112" s="26">
        <f t="shared" si="10"/>
        <v>1881851.6000000015</v>
      </c>
      <c r="I112" s="45">
        <f t="shared" si="11"/>
        <v>6.7250938506981689E-2</v>
      </c>
    </row>
    <row r="113" spans="1:9">
      <c r="A113" s="8" t="s">
        <v>97</v>
      </c>
      <c r="B113" s="26">
        <f>'1QTR510'!E113</f>
        <v>11639786.550000001</v>
      </c>
      <c r="C113" s="26">
        <f>'1QTR510'!F113</f>
        <v>10845838.689999999</v>
      </c>
      <c r="D113" s="26">
        <f t="shared" si="8"/>
        <v>793947.86000000127</v>
      </c>
      <c r="E113" s="45">
        <f t="shared" si="9"/>
        <v>7.3202993580573097E-2</v>
      </c>
      <c r="F113" s="46">
        <f>'1QTR510'!K113</f>
        <v>11639786.550000001</v>
      </c>
      <c r="G113" s="26">
        <f>'1QTR510'!L113</f>
        <v>10845838.689999999</v>
      </c>
      <c r="H113" s="26">
        <f t="shared" si="10"/>
        <v>793947.86000000127</v>
      </c>
      <c r="I113" s="45">
        <f t="shared" si="11"/>
        <v>7.3202993580573097E-2</v>
      </c>
    </row>
    <row r="114" spans="1:9">
      <c r="A114" s="8" t="s">
        <v>98</v>
      </c>
      <c r="B114" s="26">
        <f>'1QTR510'!E114</f>
        <v>5123231.1400000006</v>
      </c>
      <c r="C114" s="26">
        <f>'1QTR510'!F114</f>
        <v>4807102.8</v>
      </c>
      <c r="D114" s="26">
        <f t="shared" si="8"/>
        <v>316128.34000000078</v>
      </c>
      <c r="E114" s="45">
        <f t="shared" si="9"/>
        <v>6.5762758391603518E-2</v>
      </c>
      <c r="F114" s="46">
        <f>'1QTR510'!K114</f>
        <v>5123231.1400000006</v>
      </c>
      <c r="G114" s="26">
        <f>'1QTR510'!L114</f>
        <v>4807102.8</v>
      </c>
      <c r="H114" s="26">
        <f t="shared" si="10"/>
        <v>316128.34000000078</v>
      </c>
      <c r="I114" s="45">
        <f t="shared" si="11"/>
        <v>6.5762758391603518E-2</v>
      </c>
    </row>
    <row r="115" spans="1:9">
      <c r="A115" s="8" t="s">
        <v>99</v>
      </c>
      <c r="B115" s="26">
        <f>'1QTR510'!E115</f>
        <v>11523359.060000001</v>
      </c>
      <c r="C115" s="26">
        <f>'1QTR510'!F115</f>
        <v>10472141.84</v>
      </c>
      <c r="D115" s="26">
        <f t="shared" si="8"/>
        <v>1051217.2200000007</v>
      </c>
      <c r="E115" s="45">
        <f t="shared" si="9"/>
        <v>0.10038225570863742</v>
      </c>
      <c r="F115" s="46">
        <f>'1QTR510'!K115</f>
        <v>11523359.060000001</v>
      </c>
      <c r="G115" s="26">
        <f>'1QTR510'!L115</f>
        <v>10472141.84</v>
      </c>
      <c r="H115" s="26">
        <f t="shared" si="10"/>
        <v>1051217.2200000007</v>
      </c>
      <c r="I115" s="45">
        <f t="shared" si="11"/>
        <v>0.10038225570863742</v>
      </c>
    </row>
    <row r="116" spans="1:9">
      <c r="A116" s="8" t="s">
        <v>100</v>
      </c>
      <c r="B116" s="26">
        <f>'1QTR510'!E116</f>
        <v>178250702.43000001</v>
      </c>
      <c r="C116" s="26">
        <f>'1QTR510'!F116</f>
        <v>136299908.14000002</v>
      </c>
      <c r="D116" s="26">
        <f t="shared" si="8"/>
        <v>41950794.289999992</v>
      </c>
      <c r="E116" s="45">
        <f t="shared" si="9"/>
        <v>0.30778299752711769</v>
      </c>
      <c r="F116" s="46">
        <f>'1QTR510'!K116</f>
        <v>178250702.43000001</v>
      </c>
      <c r="G116" s="26">
        <f>'1QTR510'!L116</f>
        <v>136299908.14000002</v>
      </c>
      <c r="H116" s="26">
        <f t="shared" si="10"/>
        <v>41950794.289999992</v>
      </c>
      <c r="I116" s="45">
        <f t="shared" si="11"/>
        <v>0.30778299752711769</v>
      </c>
    </row>
    <row r="117" spans="1:9">
      <c r="A117" s="8" t="s">
        <v>101</v>
      </c>
      <c r="B117" s="26">
        <f>'1QTR510'!E117</f>
        <v>4494357.7699999996</v>
      </c>
      <c r="C117" s="26">
        <f>'1QTR510'!F117</f>
        <v>3900622.2199999997</v>
      </c>
      <c r="D117" s="26">
        <f t="shared" si="8"/>
        <v>593735.54999999981</v>
      </c>
      <c r="E117" s="45">
        <f t="shared" si="9"/>
        <v>0.15221559959221068</v>
      </c>
      <c r="F117" s="46">
        <f>'1QTR510'!K117</f>
        <v>4494357.7699999996</v>
      </c>
      <c r="G117" s="26">
        <f>'1QTR510'!L117</f>
        <v>3900622.2199999997</v>
      </c>
      <c r="H117" s="26">
        <f t="shared" si="10"/>
        <v>593735.54999999981</v>
      </c>
      <c r="I117" s="45">
        <f t="shared" si="11"/>
        <v>0.15221559959221068</v>
      </c>
    </row>
    <row r="118" spans="1:9">
      <c r="A118" s="8" t="s">
        <v>102</v>
      </c>
      <c r="B118" s="26">
        <f>'1QTR510'!E118</f>
        <v>3089465.5700000003</v>
      </c>
      <c r="C118" s="26">
        <f>'1QTR510'!F118</f>
        <v>2594987.63</v>
      </c>
      <c r="D118" s="26">
        <f t="shared" si="8"/>
        <v>494477.94000000041</v>
      </c>
      <c r="E118" s="45">
        <f t="shared" si="9"/>
        <v>0.19055117422659948</v>
      </c>
      <c r="F118" s="46">
        <f>'1QTR510'!K118</f>
        <v>3089465.5700000003</v>
      </c>
      <c r="G118" s="26">
        <f>'1QTR510'!L118</f>
        <v>2594987.63</v>
      </c>
      <c r="H118" s="26">
        <f t="shared" si="10"/>
        <v>494477.94000000041</v>
      </c>
      <c r="I118" s="45">
        <f t="shared" si="11"/>
        <v>0.19055117422659948</v>
      </c>
    </row>
    <row r="119" spans="1:9" ht="15.75">
      <c r="A119" s="42" t="s">
        <v>103</v>
      </c>
      <c r="B119" s="47" t="s">
        <v>123</v>
      </c>
      <c r="C119" s="47" t="s">
        <v>123</v>
      </c>
      <c r="D119" s="47" t="s">
        <v>123</v>
      </c>
      <c r="E119" s="45"/>
      <c r="F119" s="48" t="s">
        <v>123</v>
      </c>
      <c r="G119" s="47" t="s">
        <v>123</v>
      </c>
      <c r="H119" s="47" t="s">
        <v>123</v>
      </c>
      <c r="I119" s="45"/>
    </row>
    <row r="120" spans="1:9">
      <c r="A120" s="8" t="s">
        <v>104</v>
      </c>
      <c r="B120" s="26">
        <f>'1QTR510'!E120</f>
        <v>1143561.58</v>
      </c>
      <c r="C120" s="26">
        <f>'1QTR510'!F120</f>
        <v>1131410.04</v>
      </c>
      <c r="D120" s="26">
        <f t="shared" ref="D120:D145" si="12">B120-C120</f>
        <v>12151.540000000037</v>
      </c>
      <c r="E120" s="45">
        <f t="shared" ref="E120:E145" si="13">IF(ISERR(D120/C120)," ",D120/C120)</f>
        <v>1.0740173385769174E-2</v>
      </c>
      <c r="F120" s="46">
        <f>'1QTR510'!K120</f>
        <v>1143561.58</v>
      </c>
      <c r="G120" s="26">
        <f>'1QTR510'!L120</f>
        <v>1131410.04</v>
      </c>
      <c r="H120" s="26">
        <f t="shared" ref="H120:H145" si="14">F120-G120</f>
        <v>12151.540000000037</v>
      </c>
      <c r="I120" s="45">
        <f t="shared" ref="I120:I145" si="15">IF(ISERR(H120/G120)," ",H120/G120)</f>
        <v>1.0740173385769174E-2</v>
      </c>
    </row>
    <row r="121" spans="1:9">
      <c r="A121" s="8" t="s">
        <v>105</v>
      </c>
      <c r="B121" s="26">
        <f>'1QTR510'!E121</f>
        <v>186336.95</v>
      </c>
      <c r="C121" s="26">
        <f>'1QTR510'!F121</f>
        <v>199139.53</v>
      </c>
      <c r="D121" s="26">
        <f t="shared" si="12"/>
        <v>-12802.579999999987</v>
      </c>
      <c r="E121" s="45">
        <f t="shared" si="13"/>
        <v>-6.4289495912740108E-2</v>
      </c>
      <c r="F121" s="46">
        <f>'1QTR510'!K121</f>
        <v>186336.95</v>
      </c>
      <c r="G121" s="26">
        <f>'1QTR510'!L121</f>
        <v>199139.53</v>
      </c>
      <c r="H121" s="26">
        <f t="shared" si="14"/>
        <v>-12802.579999999987</v>
      </c>
      <c r="I121" s="45">
        <f t="shared" si="15"/>
        <v>-6.4289495912740108E-2</v>
      </c>
    </row>
    <row r="122" spans="1:9">
      <c r="A122" s="8" t="s">
        <v>106</v>
      </c>
      <c r="B122" s="26">
        <f>'1QTR510'!E122</f>
        <v>154438.39999999999</v>
      </c>
      <c r="C122" s="26">
        <f>'1QTR510'!F122</f>
        <v>155625.66</v>
      </c>
      <c r="D122" s="26">
        <f t="shared" si="12"/>
        <v>-1187.2600000000093</v>
      </c>
      <c r="E122" s="45">
        <f t="shared" si="13"/>
        <v>-7.6289475655878939E-3</v>
      </c>
      <c r="F122" s="46">
        <f>'1QTR510'!K122</f>
        <v>154438.39999999999</v>
      </c>
      <c r="G122" s="26">
        <f>'1QTR510'!L122</f>
        <v>155625.66</v>
      </c>
      <c r="H122" s="26">
        <f t="shared" si="14"/>
        <v>-1187.2600000000093</v>
      </c>
      <c r="I122" s="45">
        <f t="shared" si="15"/>
        <v>-7.6289475655878939E-3</v>
      </c>
    </row>
    <row r="123" spans="1:9">
      <c r="A123" s="8" t="s">
        <v>107</v>
      </c>
      <c r="B123" s="26">
        <f>'1QTR510'!E123</f>
        <v>346339.85</v>
      </c>
      <c r="C123" s="26">
        <f>'1QTR510'!F123</f>
        <v>424327.80000000005</v>
      </c>
      <c r="D123" s="26">
        <f t="shared" si="12"/>
        <v>-77987.95000000007</v>
      </c>
      <c r="E123" s="45">
        <f t="shared" si="13"/>
        <v>-0.18379175250832036</v>
      </c>
      <c r="F123" s="46">
        <f>'1QTR510'!K123</f>
        <v>346339.85</v>
      </c>
      <c r="G123" s="26">
        <f>'1QTR510'!L123</f>
        <v>424327.80000000005</v>
      </c>
      <c r="H123" s="26">
        <f t="shared" si="14"/>
        <v>-77987.95000000007</v>
      </c>
      <c r="I123" s="45">
        <f t="shared" si="15"/>
        <v>-0.18379175250832036</v>
      </c>
    </row>
    <row r="124" spans="1:9">
      <c r="A124" s="8" t="s">
        <v>108</v>
      </c>
      <c r="B124" s="26">
        <f>'1QTR510'!E124</f>
        <v>148298.54</v>
      </c>
      <c r="C124" s="26">
        <f>'1QTR510'!F124</f>
        <v>160446.39999999999</v>
      </c>
      <c r="D124" s="26">
        <f t="shared" si="12"/>
        <v>-12147.859999999986</v>
      </c>
      <c r="E124" s="45">
        <f t="shared" si="13"/>
        <v>-7.5712886047926198E-2</v>
      </c>
      <c r="F124" s="46">
        <f>'1QTR510'!K124</f>
        <v>148298.54</v>
      </c>
      <c r="G124" s="26">
        <f>'1QTR510'!L124</f>
        <v>160446.39999999999</v>
      </c>
      <c r="H124" s="26">
        <f t="shared" si="14"/>
        <v>-12147.859999999986</v>
      </c>
      <c r="I124" s="45">
        <f t="shared" si="15"/>
        <v>-7.5712886047926198E-2</v>
      </c>
    </row>
    <row r="125" spans="1:9">
      <c r="A125" s="8" t="s">
        <v>109</v>
      </c>
      <c r="B125" s="26">
        <f>'1QTR510'!E125</f>
        <v>124442.01000000001</v>
      </c>
      <c r="C125" s="26">
        <f>'1QTR510'!F125</f>
        <v>122767.44</v>
      </c>
      <c r="D125" s="26">
        <f t="shared" si="12"/>
        <v>1674.570000000007</v>
      </c>
      <c r="E125" s="45">
        <f t="shared" si="13"/>
        <v>1.3640180165034042E-2</v>
      </c>
      <c r="F125" s="46">
        <f>'1QTR510'!K125</f>
        <v>124442.01000000001</v>
      </c>
      <c r="G125" s="26">
        <f>'1QTR510'!L125</f>
        <v>122767.44</v>
      </c>
      <c r="H125" s="26">
        <f t="shared" si="14"/>
        <v>1674.570000000007</v>
      </c>
      <c r="I125" s="45">
        <f t="shared" si="15"/>
        <v>1.3640180165034042E-2</v>
      </c>
    </row>
    <row r="126" spans="1:9">
      <c r="A126" s="8" t="s">
        <v>110</v>
      </c>
      <c r="B126" s="26">
        <f>'1QTR510'!E126</f>
        <v>84906.38</v>
      </c>
      <c r="C126" s="26">
        <f>'1QTR510'!F126</f>
        <v>91981.700000000012</v>
      </c>
      <c r="D126" s="26">
        <f t="shared" si="12"/>
        <v>-7075.320000000007</v>
      </c>
      <c r="E126" s="45">
        <f t="shared" si="13"/>
        <v>-7.6920952754732805E-2</v>
      </c>
      <c r="F126" s="46">
        <f>'1QTR510'!K126</f>
        <v>84906.38</v>
      </c>
      <c r="G126" s="26">
        <f>'1QTR510'!L126</f>
        <v>91981.700000000012</v>
      </c>
      <c r="H126" s="26">
        <f t="shared" si="14"/>
        <v>-7075.320000000007</v>
      </c>
      <c r="I126" s="45">
        <f t="shared" si="15"/>
        <v>-7.6920952754732805E-2</v>
      </c>
    </row>
    <row r="127" spans="1:9">
      <c r="A127" s="8" t="s">
        <v>111</v>
      </c>
      <c r="B127" s="26">
        <f>'1QTR510'!E127</f>
        <v>170070.37</v>
      </c>
      <c r="C127" s="26">
        <f>'1QTR510'!F127</f>
        <v>168516.68</v>
      </c>
      <c r="D127" s="26">
        <f t="shared" si="12"/>
        <v>1553.6900000000023</v>
      </c>
      <c r="E127" s="45">
        <f t="shared" si="13"/>
        <v>9.2197994880981651E-3</v>
      </c>
      <c r="F127" s="46">
        <f>'1QTR510'!K127</f>
        <v>170070.37</v>
      </c>
      <c r="G127" s="26">
        <f>'1QTR510'!L127</f>
        <v>168516.68</v>
      </c>
      <c r="H127" s="26">
        <f t="shared" si="14"/>
        <v>1553.6900000000023</v>
      </c>
      <c r="I127" s="45">
        <f t="shared" si="15"/>
        <v>9.2197994880981651E-3</v>
      </c>
    </row>
    <row r="128" spans="1:9">
      <c r="A128" s="8" t="s">
        <v>112</v>
      </c>
      <c r="B128" s="26">
        <f>'1QTR510'!E128</f>
        <v>143558</v>
      </c>
      <c r="C128" s="26">
        <f>'1QTR510'!F128</f>
        <v>151492.38999999998</v>
      </c>
      <c r="D128" s="26">
        <f t="shared" si="12"/>
        <v>-7934.3899999999849</v>
      </c>
      <c r="E128" s="45">
        <f t="shared" si="13"/>
        <v>-5.2374842063023667E-2</v>
      </c>
      <c r="F128" s="46">
        <f>'1QTR510'!K128</f>
        <v>143558</v>
      </c>
      <c r="G128" s="26">
        <f>'1QTR510'!L128</f>
        <v>151492.38999999998</v>
      </c>
      <c r="H128" s="26">
        <f t="shared" si="14"/>
        <v>-7934.3899999999849</v>
      </c>
      <c r="I128" s="45">
        <f t="shared" si="15"/>
        <v>-5.2374842063023667E-2</v>
      </c>
    </row>
    <row r="129" spans="1:9">
      <c r="A129" s="8" t="s">
        <v>113</v>
      </c>
      <c r="B129" s="26">
        <f>'1QTR510'!E129</f>
        <v>434698.2</v>
      </c>
      <c r="C129" s="26">
        <f>'1QTR510'!F129</f>
        <v>430269.85</v>
      </c>
      <c r="D129" s="26">
        <f t="shared" si="12"/>
        <v>4428.3500000000349</v>
      </c>
      <c r="E129" s="45">
        <f t="shared" si="13"/>
        <v>1.0292029525192238E-2</v>
      </c>
      <c r="F129" s="46">
        <f>'1QTR510'!K129</f>
        <v>434698.2</v>
      </c>
      <c r="G129" s="26">
        <f>'1QTR510'!L129</f>
        <v>430269.85</v>
      </c>
      <c r="H129" s="26">
        <f t="shared" si="14"/>
        <v>4428.3500000000349</v>
      </c>
      <c r="I129" s="45">
        <f t="shared" si="15"/>
        <v>1.0292029525192238E-2</v>
      </c>
    </row>
    <row r="130" spans="1:9">
      <c r="A130" s="8" t="s">
        <v>114</v>
      </c>
      <c r="B130" s="26">
        <f>'1QTR510'!E130</f>
        <v>605983.79</v>
      </c>
      <c r="C130" s="26">
        <f>'1QTR510'!F130</f>
        <v>552962.6</v>
      </c>
      <c r="D130" s="26">
        <f t="shared" si="12"/>
        <v>53021.190000000061</v>
      </c>
      <c r="E130" s="45">
        <f t="shared" si="13"/>
        <v>9.5885671110487514E-2</v>
      </c>
      <c r="F130" s="46">
        <f>'1QTR510'!K130</f>
        <v>605983.79</v>
      </c>
      <c r="G130" s="26">
        <f>'1QTR510'!L130</f>
        <v>552962.6</v>
      </c>
      <c r="H130" s="26">
        <f t="shared" si="14"/>
        <v>53021.190000000061</v>
      </c>
      <c r="I130" s="45">
        <f t="shared" si="15"/>
        <v>9.5885671110487514E-2</v>
      </c>
    </row>
    <row r="131" spans="1:9">
      <c r="A131" s="8" t="s">
        <v>152</v>
      </c>
      <c r="B131" s="26">
        <f>'1QTR510'!E131</f>
        <v>766925.1399999999</v>
      </c>
      <c r="C131" s="26">
        <f>'1QTR510'!F131</f>
        <v>732140.31</v>
      </c>
      <c r="D131" s="26">
        <f>B131-C131</f>
        <v>34784.829999999842</v>
      </c>
      <c r="E131" s="45">
        <f>IF(ISERR(D131/C131)," ",D131/C131)</f>
        <v>4.751115260953169E-2</v>
      </c>
      <c r="F131" s="46">
        <f>'1QTR510'!K131</f>
        <v>766925.1399999999</v>
      </c>
      <c r="G131" s="26">
        <f>'1QTR510'!L131</f>
        <v>732140.31</v>
      </c>
      <c r="H131" s="26">
        <f>F131-G131</f>
        <v>34784.829999999842</v>
      </c>
      <c r="I131" s="45">
        <f>IF(ISERR(H131/G131)," ",H131/G131)</f>
        <v>4.751115260953169E-2</v>
      </c>
    </row>
    <row r="132" spans="1:9">
      <c r="A132" s="8" t="s">
        <v>115</v>
      </c>
      <c r="B132" s="26">
        <f>'1QTR510'!E132</f>
        <v>972874.72000000009</v>
      </c>
      <c r="C132" s="26">
        <f>'1QTR510'!F132</f>
        <v>764446.46</v>
      </c>
      <c r="D132" s="26">
        <f t="shared" si="12"/>
        <v>208428.26000000013</v>
      </c>
      <c r="E132" s="45">
        <f t="shared" si="13"/>
        <v>0.27265252820975866</v>
      </c>
      <c r="F132" s="46">
        <f>'1QTR510'!K132</f>
        <v>972874.72000000009</v>
      </c>
      <c r="G132" s="26">
        <f>'1QTR510'!L132</f>
        <v>764446.46</v>
      </c>
      <c r="H132" s="26">
        <f t="shared" si="14"/>
        <v>208428.26000000013</v>
      </c>
      <c r="I132" s="45">
        <f t="shared" si="15"/>
        <v>0.27265252820975866</v>
      </c>
    </row>
    <row r="133" spans="1:9">
      <c r="A133" s="8" t="s">
        <v>150</v>
      </c>
      <c r="B133" s="26">
        <f>'1QTR510'!E133</f>
        <v>772913.89</v>
      </c>
      <c r="C133" s="26">
        <f>'1QTR510'!F133</f>
        <v>691040.46</v>
      </c>
      <c r="D133" s="26">
        <f t="shared" ref="D133:D139" si="16">B133-C133</f>
        <v>81873.430000000051</v>
      </c>
      <c r="E133" s="45">
        <f t="shared" ref="E133:E139" si="17">IF(ISERR(D133/C133)," ",D133/C133)</f>
        <v>0.11847848966759494</v>
      </c>
      <c r="F133" s="46">
        <f>'1QTR510'!K133</f>
        <v>772913.89</v>
      </c>
      <c r="G133" s="26">
        <f>'1QTR510'!L133</f>
        <v>691040.46</v>
      </c>
      <c r="H133" s="26">
        <f t="shared" ref="H133:H139" si="18">F133-G133</f>
        <v>81873.430000000051</v>
      </c>
      <c r="I133" s="45">
        <f t="shared" ref="I133:I139" si="19">IF(ISERR(H133/G133)," ",H133/G133)</f>
        <v>0.11847848966759494</v>
      </c>
    </row>
    <row r="134" spans="1:9">
      <c r="A134" s="8" t="s">
        <v>116</v>
      </c>
      <c r="B134" s="26">
        <f>'1QTR510'!E134</f>
        <v>507641.14</v>
      </c>
      <c r="C134" s="26">
        <f>'1QTR510'!F134</f>
        <v>505943.15</v>
      </c>
      <c r="D134" s="26">
        <f t="shared" si="16"/>
        <v>1697.9899999999907</v>
      </c>
      <c r="E134" s="45">
        <f t="shared" si="17"/>
        <v>3.3560885249656817E-3</v>
      </c>
      <c r="F134" s="46">
        <f>'1QTR510'!K134</f>
        <v>507641.14</v>
      </c>
      <c r="G134" s="26">
        <f>'1QTR510'!L134</f>
        <v>505943.15</v>
      </c>
      <c r="H134" s="26">
        <f t="shared" si="18"/>
        <v>1697.9899999999907</v>
      </c>
      <c r="I134" s="45">
        <f t="shared" si="19"/>
        <v>3.3560885249656817E-3</v>
      </c>
    </row>
    <row r="135" spans="1:9">
      <c r="A135" s="8" t="s">
        <v>117</v>
      </c>
      <c r="B135" s="26">
        <f>'1QTR510'!E135</f>
        <v>55007.869999999988</v>
      </c>
      <c r="C135" s="26">
        <f>'1QTR510'!F135</f>
        <v>98869.950000000012</v>
      </c>
      <c r="D135" s="26">
        <f t="shared" si="16"/>
        <v>-43862.080000000024</v>
      </c>
      <c r="E135" s="45">
        <f t="shared" si="17"/>
        <v>-0.44363408700014534</v>
      </c>
      <c r="F135" s="46">
        <f>'1QTR510'!K135</f>
        <v>55007.869999999988</v>
      </c>
      <c r="G135" s="26">
        <f>'1QTR510'!L135</f>
        <v>98869.950000000012</v>
      </c>
      <c r="H135" s="26">
        <f t="shared" si="18"/>
        <v>-43862.080000000024</v>
      </c>
      <c r="I135" s="45">
        <f t="shared" si="19"/>
        <v>-0.44363408700014534</v>
      </c>
    </row>
    <row r="136" spans="1:9">
      <c r="A136" s="8" t="s">
        <v>151</v>
      </c>
      <c r="B136" s="26">
        <f>'1QTR510'!E136</f>
        <v>253710.29</v>
      </c>
      <c r="C136" s="26">
        <f>'1QTR510'!F136</f>
        <v>256322.05000000002</v>
      </c>
      <c r="D136" s="26">
        <f t="shared" si="16"/>
        <v>-2611.7600000000093</v>
      </c>
      <c r="E136" s="45">
        <f t="shared" si="17"/>
        <v>-1.01893691939496E-2</v>
      </c>
      <c r="F136" s="46">
        <f>'1QTR510'!K136</f>
        <v>253710.29</v>
      </c>
      <c r="G136" s="26">
        <f>'1QTR510'!L136</f>
        <v>256322.05000000002</v>
      </c>
      <c r="H136" s="26">
        <f t="shared" si="18"/>
        <v>-2611.7600000000093</v>
      </c>
      <c r="I136" s="45">
        <f t="shared" si="19"/>
        <v>-1.01893691939496E-2</v>
      </c>
    </row>
    <row r="137" spans="1:9">
      <c r="A137" s="8" t="s">
        <v>172</v>
      </c>
      <c r="B137" s="26">
        <f>'1QTR510'!E137</f>
        <v>375602.18000000005</v>
      </c>
      <c r="C137" s="26">
        <f>'1QTR510'!F137</f>
        <v>0</v>
      </c>
      <c r="D137" s="26">
        <f>B137-C137</f>
        <v>375602.18000000005</v>
      </c>
      <c r="E137" s="45" t="str">
        <f>IF(ISERR(D137/C137)," ",D137/C137)</f>
        <v xml:space="preserve"> </v>
      </c>
      <c r="F137" s="46">
        <f>'1QTR510'!K137</f>
        <v>375602.18000000005</v>
      </c>
      <c r="G137" s="26">
        <f>'1QTR510'!L137</f>
        <v>0</v>
      </c>
      <c r="H137" s="26">
        <f>F137-G137</f>
        <v>375602.18000000005</v>
      </c>
      <c r="I137" s="45" t="str">
        <f>IF(ISERR(H137/G137)," ",H137/G137)</f>
        <v xml:space="preserve"> </v>
      </c>
    </row>
    <row r="138" spans="1:9">
      <c r="A138" s="8" t="s">
        <v>146</v>
      </c>
      <c r="B138" s="26">
        <f>'1QTR510'!E138</f>
        <v>104297.25</v>
      </c>
      <c r="C138" s="26">
        <f>'1QTR510'!F138</f>
        <v>102085.93000000001</v>
      </c>
      <c r="D138" s="26">
        <f t="shared" si="16"/>
        <v>2211.3199999999924</v>
      </c>
      <c r="E138" s="45">
        <f t="shared" si="17"/>
        <v>2.1661359209834228E-2</v>
      </c>
      <c r="F138" s="46">
        <f>'1QTR510'!K138</f>
        <v>104297.25</v>
      </c>
      <c r="G138" s="26">
        <f>'1QTR510'!L138</f>
        <v>102085.93000000001</v>
      </c>
      <c r="H138" s="26">
        <f t="shared" si="18"/>
        <v>2211.3199999999924</v>
      </c>
      <c r="I138" s="45">
        <f t="shared" si="19"/>
        <v>2.1661359209834228E-2</v>
      </c>
    </row>
    <row r="139" spans="1:9">
      <c r="A139" s="8" t="s">
        <v>170</v>
      </c>
      <c r="B139" s="26">
        <f>'1QTR510'!E139</f>
        <v>229070.73</v>
      </c>
      <c r="C139" s="26">
        <f>'1QTR510'!F139</f>
        <v>249435.34000000003</v>
      </c>
      <c r="D139" s="26">
        <f t="shared" si="16"/>
        <v>-20364.610000000015</v>
      </c>
      <c r="E139" s="45">
        <f t="shared" si="17"/>
        <v>-8.1642841788176504E-2</v>
      </c>
      <c r="F139" s="46">
        <f>'1QTR510'!K139</f>
        <v>229070.73</v>
      </c>
      <c r="G139" s="26">
        <f>'1QTR510'!L139</f>
        <v>249435.34000000003</v>
      </c>
      <c r="H139" s="26">
        <f t="shared" si="18"/>
        <v>-20364.610000000015</v>
      </c>
      <c r="I139" s="45">
        <f t="shared" si="19"/>
        <v>-8.1642841788176504E-2</v>
      </c>
    </row>
    <row r="140" spans="1:9">
      <c r="A140" s="8" t="s">
        <v>118</v>
      </c>
      <c r="B140" s="26">
        <f>'1QTR510'!E140</f>
        <v>627875.32000000007</v>
      </c>
      <c r="C140" s="26">
        <f>'1QTR510'!F140</f>
        <v>636812.58000000007</v>
      </c>
      <c r="D140" s="26">
        <f t="shared" si="12"/>
        <v>-8937.2600000000093</v>
      </c>
      <c r="E140" s="45">
        <f t="shared" si="13"/>
        <v>-1.4034364710571528E-2</v>
      </c>
      <c r="F140" s="46">
        <f>'1QTR510'!K140</f>
        <v>627875.32000000007</v>
      </c>
      <c r="G140" s="26">
        <f>'1QTR510'!L140</f>
        <v>636812.58000000007</v>
      </c>
      <c r="H140" s="26">
        <f t="shared" si="14"/>
        <v>-8937.2600000000093</v>
      </c>
      <c r="I140" s="45">
        <f t="shared" si="15"/>
        <v>-1.4034364710571528E-2</v>
      </c>
    </row>
    <row r="141" spans="1:9">
      <c r="A141" s="8" t="s">
        <v>142</v>
      </c>
      <c r="B141" s="26">
        <f>'1QTR510'!E141</f>
        <v>374802.8</v>
      </c>
      <c r="C141" s="26">
        <f>'1QTR510'!F141</f>
        <v>379022.76</v>
      </c>
      <c r="D141" s="26">
        <f>B141-C141</f>
        <v>-4219.960000000021</v>
      </c>
      <c r="E141" s="45">
        <f>IF(ISERR(D141/C141)," ",D141/C141)</f>
        <v>-1.1133790487938035E-2</v>
      </c>
      <c r="F141" s="46">
        <f>'1QTR510'!K141</f>
        <v>374802.8</v>
      </c>
      <c r="G141" s="26">
        <f>'1QTR510'!L141</f>
        <v>379022.76</v>
      </c>
      <c r="H141" s="26">
        <f>F141-G141</f>
        <v>-4219.960000000021</v>
      </c>
      <c r="I141" s="45">
        <f>IF(ISERR(H141/G141)," ",H141/G141)</f>
        <v>-1.1133790487938035E-2</v>
      </c>
    </row>
    <row r="142" spans="1:9">
      <c r="A142" s="8" t="s">
        <v>119</v>
      </c>
      <c r="B142" s="26">
        <f>'1QTR510'!E142</f>
        <v>491034.22</v>
      </c>
      <c r="C142" s="26">
        <f>'1QTR510'!F142</f>
        <v>531791.69999999995</v>
      </c>
      <c r="D142" s="26">
        <f t="shared" si="12"/>
        <v>-40757.479999999981</v>
      </c>
      <c r="E142" s="45">
        <f t="shared" si="13"/>
        <v>-7.6641812950446545E-2</v>
      </c>
      <c r="F142" s="46">
        <f>'1QTR510'!K142</f>
        <v>491034.22</v>
      </c>
      <c r="G142" s="26">
        <f>'1QTR510'!L142</f>
        <v>531791.69999999995</v>
      </c>
      <c r="H142" s="26">
        <f t="shared" si="14"/>
        <v>-40757.479999999981</v>
      </c>
      <c r="I142" s="45">
        <f t="shared" si="15"/>
        <v>-7.6641812950446545E-2</v>
      </c>
    </row>
    <row r="143" spans="1:9">
      <c r="A143" s="8" t="s">
        <v>120</v>
      </c>
      <c r="B143" s="26">
        <f>'1QTR510'!E143</f>
        <v>295415.42</v>
      </c>
      <c r="C143" s="26">
        <f>'1QTR510'!F143</f>
        <v>262361.36000000004</v>
      </c>
      <c r="D143" s="26">
        <f t="shared" si="12"/>
        <v>33054.059999999939</v>
      </c>
      <c r="E143" s="45">
        <f t="shared" si="13"/>
        <v>0.12598676878332973</v>
      </c>
      <c r="F143" s="46">
        <f>'1QTR510'!K143</f>
        <v>295415.42</v>
      </c>
      <c r="G143" s="26">
        <f>'1QTR510'!L143</f>
        <v>262361.36000000004</v>
      </c>
      <c r="H143" s="26">
        <f t="shared" si="14"/>
        <v>33054.059999999939</v>
      </c>
      <c r="I143" s="45">
        <f t="shared" si="15"/>
        <v>0.12598676878332973</v>
      </c>
    </row>
    <row r="144" spans="1:9">
      <c r="A144" s="8" t="s">
        <v>121</v>
      </c>
      <c r="B144" s="26">
        <f>'1QTR510'!E144</f>
        <v>93907.31</v>
      </c>
      <c r="C144" s="26">
        <f>'1QTR510'!F144</f>
        <v>94343.44</v>
      </c>
      <c r="D144" s="26">
        <f t="shared" si="12"/>
        <v>-436.13000000000466</v>
      </c>
      <c r="E144" s="45">
        <f t="shared" si="13"/>
        <v>-4.6227909433873161E-3</v>
      </c>
      <c r="F144" s="46">
        <f>'1QTR510'!K144</f>
        <v>93907.31</v>
      </c>
      <c r="G144" s="26">
        <f>'1QTR510'!L144</f>
        <v>94343.44</v>
      </c>
      <c r="H144" s="26">
        <f t="shared" si="14"/>
        <v>-436.13000000000466</v>
      </c>
      <c r="I144" s="45">
        <f t="shared" si="15"/>
        <v>-4.6227909433873161E-3</v>
      </c>
    </row>
    <row r="145" spans="1:9">
      <c r="A145" s="8" t="s">
        <v>122</v>
      </c>
      <c r="B145" s="26">
        <f>'1QTR510'!E145</f>
        <v>1070317.23</v>
      </c>
      <c r="C145" s="26">
        <f>'1QTR510'!F145</f>
        <v>804966.77</v>
      </c>
      <c r="D145" s="26">
        <f t="shared" si="12"/>
        <v>265350.45999999996</v>
      </c>
      <c r="E145" s="45">
        <f t="shared" si="13"/>
        <v>0.32964150805877362</v>
      </c>
      <c r="F145" s="46">
        <f>'1QTR510'!K145</f>
        <v>1070317.23</v>
      </c>
      <c r="G145" s="26">
        <f>'1QTR510'!L145</f>
        <v>804966.77</v>
      </c>
      <c r="H145" s="26">
        <f t="shared" si="14"/>
        <v>265350.45999999996</v>
      </c>
      <c r="I145" s="45">
        <f t="shared" si="15"/>
        <v>0.32964150805877362</v>
      </c>
    </row>
    <row r="146" spans="1:9">
      <c r="A146" s="8"/>
      <c r="B146" s="26"/>
      <c r="C146" s="26"/>
      <c r="D146" s="26"/>
      <c r="E146" s="45"/>
      <c r="F146" s="46"/>
      <c r="G146" s="26"/>
      <c r="H146" s="26"/>
      <c r="I146" s="45"/>
    </row>
    <row r="147" spans="1:9">
      <c r="A147" s="8" t="s">
        <v>148</v>
      </c>
      <c r="B147" s="26">
        <f>'1QTR510'!E147</f>
        <v>0</v>
      </c>
      <c r="C147" s="26">
        <f>'1QTR510'!F147</f>
        <v>0</v>
      </c>
      <c r="D147" s="26">
        <f>B147-C147</f>
        <v>0</v>
      </c>
      <c r="E147" s="45" t="str">
        <f>IF(ISERR(D147/C147)," ",D147/C147)</f>
        <v xml:space="preserve"> </v>
      </c>
      <c r="F147" s="46">
        <f>'1QTR510'!K147</f>
        <v>0</v>
      </c>
      <c r="G147" s="26">
        <f>'1QTR510'!L147</f>
        <v>0</v>
      </c>
      <c r="H147" s="26">
        <f>F147-G147</f>
        <v>0</v>
      </c>
      <c r="I147" s="45" t="str">
        <f>IF(ISERR(H147/G147)," ",H147/G147)</f>
        <v xml:space="preserve"> </v>
      </c>
    </row>
    <row r="148" spans="1:9">
      <c r="A148" s="8" t="s">
        <v>147</v>
      </c>
      <c r="B148" s="26">
        <f>'1QTR510'!E148</f>
        <v>11435428.699999999</v>
      </c>
      <c r="C148" s="26">
        <f>'1QTR510'!F148</f>
        <v>11793379.540000001</v>
      </c>
      <c r="D148" s="26">
        <f>B148-C148</f>
        <v>-357950.84000000171</v>
      </c>
      <c r="E148" s="45">
        <f>IF(ISERR(D148/C148)," ",D148/C148)</f>
        <v>-3.03518460324225E-2</v>
      </c>
      <c r="F148" s="46">
        <f>'1QTR510'!K148</f>
        <v>11435428.699999999</v>
      </c>
      <c r="G148" s="26">
        <f>'1QTR510'!L148</f>
        <v>11793379.540000001</v>
      </c>
      <c r="H148" s="26">
        <f>F148-G148</f>
        <v>-357950.84000000171</v>
      </c>
      <c r="I148" s="45">
        <f>IF(ISERR(H148/G148)," ",H148/G148)</f>
        <v>-3.03518460324225E-2</v>
      </c>
    </row>
    <row r="149" spans="1:9">
      <c r="A149" s="8" t="s">
        <v>124</v>
      </c>
      <c r="B149" s="26">
        <f>'1QTR510'!E149</f>
        <v>3574718983.6100001</v>
      </c>
      <c r="C149" s="26">
        <f>'1QTR510'!F149</f>
        <v>3423796361.1300001</v>
      </c>
      <c r="D149" s="26">
        <f>B149-C149</f>
        <v>150922622.48000002</v>
      </c>
      <c r="E149" s="45">
        <f>IF(ISERR(D149/C149)," ",D149/C149)</f>
        <v>4.4080490356672108E-2</v>
      </c>
      <c r="F149" s="46">
        <f>'1QTR510'!K149</f>
        <v>3574718983.6100001</v>
      </c>
      <c r="G149" s="26">
        <f>'1QTR510'!L149</f>
        <v>3423796361.1300001</v>
      </c>
      <c r="H149" s="26">
        <f>F149-G149</f>
        <v>150922622.48000002</v>
      </c>
      <c r="I149" s="45">
        <f>IF(ISERR(H149/G149)," ",H149/G149)</f>
        <v>4.4080490356672108E-2</v>
      </c>
    </row>
    <row r="150" spans="1:9">
      <c r="A150" s="8" t="s">
        <v>123</v>
      </c>
      <c r="B150" s="47" t="s">
        <v>123</v>
      </c>
      <c r="C150" s="47" t="s">
        <v>123</v>
      </c>
      <c r="D150" s="47" t="s">
        <v>123</v>
      </c>
      <c r="E150" s="45"/>
      <c r="F150" s="48" t="s">
        <v>123</v>
      </c>
      <c r="G150" s="47" t="s">
        <v>123</v>
      </c>
      <c r="H150" s="47" t="s">
        <v>123</v>
      </c>
      <c r="I150" s="45"/>
    </row>
    <row r="151" spans="1:9">
      <c r="A151" s="8" t="s">
        <v>125</v>
      </c>
      <c r="B151" s="26">
        <f>'1QTR510'!E151</f>
        <v>8011338845.9300022</v>
      </c>
      <c r="C151" s="26">
        <f>'1QTR510'!F151</f>
        <v>7667262793.8900013</v>
      </c>
      <c r="D151" s="26">
        <f>B151-C151</f>
        <v>344076052.04000092</v>
      </c>
      <c r="E151" s="45">
        <f>IF(ISERR(D151/C151)," ",D151/C151)</f>
        <v>4.4875995683126078E-2</v>
      </c>
      <c r="F151" s="46">
        <f>'1QTR510'!K151</f>
        <v>8011338845.9300022</v>
      </c>
      <c r="G151" s="26">
        <f>'1QTR510'!L151</f>
        <v>7667262793.8900013</v>
      </c>
      <c r="H151" s="26">
        <f>F151-G151</f>
        <v>344076052.04000092</v>
      </c>
      <c r="I151" s="45">
        <f>IF(ISERR(H151/G151)," ",H151/G151)</f>
        <v>4.4875995683126078E-2</v>
      </c>
    </row>
    <row r="152" spans="1:9">
      <c r="A152" s="8" t="s">
        <v>126</v>
      </c>
      <c r="B152" s="26">
        <f>'1QTR510'!E152</f>
        <v>3574718983.6100001</v>
      </c>
      <c r="C152" s="26">
        <f>'1QTR510'!F152</f>
        <v>3423796361.1300001</v>
      </c>
      <c r="D152" s="26">
        <f>B152-C152</f>
        <v>150922622.48000002</v>
      </c>
      <c r="E152" s="45">
        <f>IF(ISERR(D152/C152)," ",D152/C152)</f>
        <v>4.4080490356672108E-2</v>
      </c>
      <c r="F152" s="46">
        <f>'1QTR510'!K152</f>
        <v>3574718983.6100001</v>
      </c>
      <c r="G152" s="26">
        <f>'1QTR510'!L152</f>
        <v>3423796361.1300001</v>
      </c>
      <c r="H152" s="26">
        <f>F152-G152</f>
        <v>150922622.48000002</v>
      </c>
      <c r="I152" s="45">
        <f>IF(ISERR(H152/G152)," ",H152/G152)</f>
        <v>4.4080490356672108E-2</v>
      </c>
    </row>
    <row r="153" spans="1:9">
      <c r="A153" s="8" t="s">
        <v>127</v>
      </c>
      <c r="B153" s="26">
        <f>'1QTR510'!E153</f>
        <v>4436619862.3200016</v>
      </c>
      <c r="C153" s="26">
        <f>'1QTR510'!F153</f>
        <v>4243466432.7600017</v>
      </c>
      <c r="D153" s="26">
        <f>B153-C153</f>
        <v>193153429.55999994</v>
      </c>
      <c r="E153" s="45">
        <f>IF(ISERR(D153/C153)," ",D153/C153)</f>
        <v>4.5517840807891258E-2</v>
      </c>
      <c r="F153" s="46">
        <f>'1QTR510'!K153</f>
        <v>4436619862.3200016</v>
      </c>
      <c r="G153" s="26">
        <f>'1QTR510'!L153</f>
        <v>4243466432.7600017</v>
      </c>
      <c r="H153" s="26">
        <f>F153-G153</f>
        <v>193153429.55999994</v>
      </c>
      <c r="I153" s="45">
        <f>IF(ISERR(H153/G153)," ",H153/G153)</f>
        <v>4.5517840807891258E-2</v>
      </c>
    </row>
    <row r="154" spans="1:9">
      <c r="B154" s="8" t="str">
        <f>'1QTR510'!E154</f>
        <v/>
      </c>
    </row>
    <row r="155" spans="1:9">
      <c r="B155" s="8"/>
    </row>
    <row r="156" spans="1:9">
      <c r="B156" s="8"/>
    </row>
    <row r="157" spans="1:9">
      <c r="B157" s="8"/>
    </row>
    <row r="158" spans="1:9">
      <c r="B158" s="8"/>
    </row>
    <row r="159" spans="1:9">
      <c r="B159" s="8"/>
    </row>
    <row r="160" spans="1:9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</sheetData>
  <mergeCells count="5">
    <mergeCell ref="A2:I2"/>
    <mergeCell ref="A3:I3"/>
    <mergeCell ref="A4:I4"/>
    <mergeCell ref="A5:I5"/>
    <mergeCell ref="A6:I6"/>
  </mergeCells>
  <phoneticPr fontId="2" type="noConversion"/>
  <pageMargins left="0.61" right="0.67" top="0.5" bottom="0.47" header="0.24" footer="0.24"/>
  <pageSetup paperSize="5" scale="60" orientation="landscape" r:id="rId1"/>
  <headerFooter alignWithMargins="0">
    <oddHeader>&amp;L&amp;D
&amp;T</oddHeader>
    <oddFooter>&amp;L&amp;Z&amp;F&amp;R&amp;P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IV231"/>
  <sheetViews>
    <sheetView zoomScale="75" zoomScaleNormal="75" workbookViewId="0">
      <pane xSplit="1" ySplit="9" topLeftCell="B136" activePane="bottomRight" state="frozen"/>
      <selection activeCell="E136" sqref="E136"/>
      <selection pane="topRight" activeCell="E136" sqref="E136"/>
      <selection pane="bottomLeft" activeCell="E136" sqref="E136"/>
      <selection pane="bottomRight" activeCell="D12" sqref="D12:D149"/>
    </sheetView>
  </sheetViews>
  <sheetFormatPr defaultColWidth="9.6640625" defaultRowHeight="15"/>
  <cols>
    <col min="1" max="1" width="22.77734375" style="8" bestFit="1" customWidth="1"/>
    <col min="2" max="2" width="18.6640625" style="8" bestFit="1" customWidth="1"/>
    <col min="3" max="3" width="17" style="8" bestFit="1" customWidth="1"/>
    <col min="4" max="4" width="16.6640625" style="8" bestFit="1" customWidth="1"/>
    <col min="5" max="5" width="17.109375" style="8" bestFit="1" customWidth="1"/>
    <col min="6" max="7" width="18.6640625" style="8" bestFit="1" customWidth="1"/>
    <col min="8" max="8" width="17.44140625" style="8" bestFit="1" customWidth="1"/>
    <col min="9" max="9" width="12.21875" style="8" bestFit="1" customWidth="1"/>
    <col min="10" max="10" width="1.6640625" style="8" customWidth="1"/>
    <col min="11" max="12" width="18.6640625" style="8" bestFit="1" customWidth="1"/>
    <col min="13" max="13" width="17.44140625" style="8" bestFit="1" customWidth="1"/>
    <col min="14" max="14" width="12.21875" style="8" bestFit="1" customWidth="1"/>
    <col min="15" max="15" width="6.44140625" style="54" bestFit="1" customWidth="1"/>
    <col min="16" max="16" width="1.6640625" style="54" customWidth="1"/>
    <col min="30" max="30" width="6.44140625" style="57" bestFit="1" customWidth="1"/>
    <col min="31" max="31" width="1.6640625" style="57" customWidth="1"/>
    <col min="45" max="45" width="4.6640625" style="8" customWidth="1"/>
    <col min="46" max="49" width="9.6640625" style="8" customWidth="1"/>
    <col min="50" max="50" width="20.6640625" style="8" customWidth="1"/>
    <col min="51" max="16384" width="9.6640625" style="8"/>
  </cols>
  <sheetData>
    <row r="1" spans="1:256" ht="15.75">
      <c r="N1" s="7" t="s">
        <v>135</v>
      </c>
    </row>
    <row r="2" spans="1:256" ht="15.75">
      <c r="A2" s="86" t="str">
        <f>Jan!A2:N2</f>
        <v>DEPARTMENT OF TAXATION &amp; FINANCE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50"/>
      <c r="P2" s="50"/>
      <c r="AD2" s="33"/>
      <c r="AE2" s="34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75">
      <c r="A3" s="86" t="str">
        <f>Jan!A3:N3</f>
        <v>OFFICE OF PROCESSING AND TAXPAYER SERVICES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50"/>
      <c r="P3" s="50"/>
      <c r="AD3" s="33"/>
      <c r="AE3" s="34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>
      <c r="A4" s="86" t="str">
        <f>Jan!A4:N4</f>
        <v>SALES TAX MONTHLY CASH/COLLECTIONS REPORT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50"/>
      <c r="P4" s="50"/>
      <c r="AD4" s="33"/>
      <c r="AE4" s="34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>
      <c r="A5" s="85" t="str">
        <f>CONCATENATE("MONTH OF APRIL ",Setup!B2)</f>
        <v>MONTH OF APRIL 2020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50"/>
      <c r="P5" s="50"/>
      <c r="AD5" s="33"/>
      <c r="AE5" s="34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0"/>
      <c r="P6" s="50"/>
      <c r="AD6" s="33"/>
      <c r="AE6" s="34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.75">
      <c r="A7" s="10"/>
      <c r="B7" s="10"/>
      <c r="C7" s="10"/>
      <c r="D7" s="10"/>
      <c r="E7" s="10"/>
      <c r="F7" s="11" t="s">
        <v>136</v>
      </c>
      <c r="G7" s="11" t="s">
        <v>136</v>
      </c>
      <c r="H7" s="11" t="s">
        <v>131</v>
      </c>
      <c r="I7" s="11" t="s">
        <v>133</v>
      </c>
      <c r="J7" s="10"/>
      <c r="K7" s="11" t="s">
        <v>134</v>
      </c>
      <c r="L7" s="11" t="s">
        <v>134</v>
      </c>
      <c r="M7" s="11" t="s">
        <v>131</v>
      </c>
      <c r="N7" s="11" t="s">
        <v>133</v>
      </c>
      <c r="O7" s="51"/>
      <c r="P7" s="51"/>
      <c r="AD7" s="33"/>
      <c r="AE7" s="34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.75">
      <c r="A8" s="6"/>
      <c r="B8" s="16" t="str">
        <f>CONCATENATE("MAY ",Setup!B9," ",Setup!C2)</f>
        <v>MAY 6 20</v>
      </c>
      <c r="C8" s="16" t="str">
        <f>CONCATENATE("+ MAY ",Setup!C9," ",Setup!C2)</f>
        <v>+ MAY 12 20</v>
      </c>
      <c r="D8" s="16" t="str">
        <f>CONCATENATE("- APR ",Setup!C2," EFT")</f>
        <v>- APR 20 EFT</v>
      </c>
      <c r="E8" s="16" t="str">
        <f>CONCATENATE("+ MAR ",Setup!C2," EFT")</f>
        <v>+ MAR 20 EFT</v>
      </c>
      <c r="F8" s="16" t="str">
        <f>CONCATENATE("= APR ",Setup!C2)</f>
        <v>= APR 20</v>
      </c>
      <c r="G8" s="16" t="str">
        <f>CONCATENATE("APR ",Setup!D2)</f>
        <v>APR 19</v>
      </c>
      <c r="H8" s="13" t="s">
        <v>132</v>
      </c>
      <c r="I8" s="13" t="s">
        <v>132</v>
      </c>
      <c r="J8" s="12" t="s">
        <v>123</v>
      </c>
      <c r="K8" s="16" t="str">
        <f>CONCATENATE("APR ",Setup!C2)</f>
        <v>APR 20</v>
      </c>
      <c r="L8" s="28" t="str">
        <f>G8</f>
        <v>APR 19</v>
      </c>
      <c r="M8" s="28" t="s">
        <v>132</v>
      </c>
      <c r="N8" s="28" t="s">
        <v>132</v>
      </c>
      <c r="O8" s="50"/>
      <c r="P8" s="50"/>
      <c r="AD8" s="33"/>
      <c r="AE8" s="34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.75">
      <c r="A9" s="6"/>
      <c r="B9" s="6"/>
      <c r="C9" s="6"/>
      <c r="D9" s="6"/>
      <c r="E9" s="28"/>
      <c r="F9" s="28"/>
      <c r="G9" s="6"/>
      <c r="H9" s="6"/>
      <c r="I9" s="28"/>
      <c r="J9" s="28"/>
      <c r="K9" s="28"/>
      <c r="L9" s="28"/>
      <c r="M9" s="28"/>
      <c r="N9" s="28"/>
      <c r="O9" s="50"/>
      <c r="P9" s="50"/>
      <c r="AD9" s="33"/>
      <c r="AE9" s="34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0"/>
      <c r="P10" s="50"/>
      <c r="AD10" s="33"/>
      <c r="AE10" s="34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>
      <c r="A11" s="6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3"/>
      <c r="P11" s="53"/>
      <c r="AD11" s="34"/>
      <c r="AE11" s="34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>
      <c r="A12" s="1" t="s">
        <v>1</v>
      </c>
      <c r="B12" s="79">
        <v>0</v>
      </c>
      <c r="C12" s="79">
        <v>0</v>
      </c>
      <c r="D12" s="79">
        <v>0</v>
      </c>
      <c r="E12" s="19">
        <f>'1QTR510'!H12</f>
        <v>0</v>
      </c>
      <c r="F12" s="19">
        <f t="shared" ref="F12:F43" si="0">B12+C12-D12+E12</f>
        <v>0</v>
      </c>
      <c r="G12" s="81">
        <v>0</v>
      </c>
      <c r="H12" s="19">
        <f t="shared" ref="H12:H43" si="1">F12-G12</f>
        <v>0</v>
      </c>
      <c r="I12" s="21" t="str">
        <f t="shared" ref="I12:I43" si="2">IF(ISERR(+F12/G12-1)," ",+F12/G12-1)</f>
        <v xml:space="preserve"> </v>
      </c>
      <c r="J12" s="1" t="s">
        <v>123</v>
      </c>
      <c r="K12" s="19">
        <f t="shared" ref="K12:K43" si="3">B12+C12</f>
        <v>0</v>
      </c>
      <c r="L12" s="81">
        <v>0</v>
      </c>
      <c r="M12" s="19">
        <f t="shared" ref="M12:M43" si="4">K12-L12</f>
        <v>0</v>
      </c>
      <c r="N12" s="21" t="str">
        <f t="shared" ref="N12:N43" si="5">IF(ISERR(+K12/L12-1)," ",+K12/L12-1)</f>
        <v xml:space="preserve"> </v>
      </c>
      <c r="O12" s="53"/>
      <c r="P12" s="53"/>
      <c r="AD12" s="34"/>
      <c r="AE12" s="34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>
      <c r="A13" s="1" t="s">
        <v>2</v>
      </c>
      <c r="B13" s="79">
        <v>425948.49</v>
      </c>
      <c r="C13" s="79">
        <v>83515.640000000014</v>
      </c>
      <c r="D13" s="79">
        <v>261276.25</v>
      </c>
      <c r="E13" s="19">
        <f>'1QTR510'!H13</f>
        <v>314004.7</v>
      </c>
      <c r="F13" s="19">
        <f t="shared" si="0"/>
        <v>562192.58000000007</v>
      </c>
      <c r="G13" s="81">
        <v>669332.02</v>
      </c>
      <c r="H13" s="19">
        <f t="shared" si="1"/>
        <v>-107139.43999999994</v>
      </c>
      <c r="I13" s="21">
        <f t="shared" si="2"/>
        <v>-0.1600691985421524</v>
      </c>
      <c r="J13" s="1"/>
      <c r="K13" s="19">
        <f t="shared" si="3"/>
        <v>509464.13</v>
      </c>
      <c r="L13" s="81">
        <v>667625.51</v>
      </c>
      <c r="M13" s="19">
        <f t="shared" si="4"/>
        <v>-158161.38</v>
      </c>
      <c r="N13" s="21">
        <f t="shared" si="5"/>
        <v>-0.23690134308978095</v>
      </c>
      <c r="O13" s="53"/>
      <c r="P13" s="53"/>
      <c r="AD13" s="34"/>
      <c r="AE13" s="34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 t="s">
        <v>3</v>
      </c>
      <c r="B14" s="79">
        <v>0</v>
      </c>
      <c r="C14" s="79">
        <v>0</v>
      </c>
      <c r="D14" s="79">
        <v>0</v>
      </c>
      <c r="E14" s="19">
        <f>'1QTR510'!H14</f>
        <v>0</v>
      </c>
      <c r="F14" s="19">
        <f t="shared" si="0"/>
        <v>0</v>
      </c>
      <c r="G14" s="81">
        <v>0.15</v>
      </c>
      <c r="H14" s="19">
        <f t="shared" si="1"/>
        <v>-0.15</v>
      </c>
      <c r="I14" s="21">
        <f t="shared" si="2"/>
        <v>-1</v>
      </c>
      <c r="J14" s="1"/>
      <c r="K14" s="19">
        <f t="shared" si="3"/>
        <v>0</v>
      </c>
      <c r="L14" s="81">
        <v>0.15</v>
      </c>
      <c r="M14" s="19">
        <f t="shared" si="4"/>
        <v>-0.15</v>
      </c>
      <c r="N14" s="21">
        <f t="shared" si="5"/>
        <v>-1</v>
      </c>
      <c r="O14" s="53"/>
      <c r="P14" s="53"/>
      <c r="AD14" s="34"/>
      <c r="AE14" s="34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 t="s">
        <v>4</v>
      </c>
      <c r="B15" s="79">
        <v>0</v>
      </c>
      <c r="C15" s="79">
        <v>0</v>
      </c>
      <c r="D15" s="79">
        <v>0</v>
      </c>
      <c r="E15" s="19">
        <f>'1QTR510'!H15</f>
        <v>0</v>
      </c>
      <c r="F15" s="19">
        <f t="shared" si="0"/>
        <v>0</v>
      </c>
      <c r="G15" s="81">
        <v>0</v>
      </c>
      <c r="H15" s="19">
        <f t="shared" si="1"/>
        <v>0</v>
      </c>
      <c r="I15" s="21" t="str">
        <f t="shared" si="2"/>
        <v xml:space="preserve"> </v>
      </c>
      <c r="J15" s="1"/>
      <c r="K15" s="19">
        <f t="shared" si="3"/>
        <v>0</v>
      </c>
      <c r="L15" s="81">
        <v>0</v>
      </c>
      <c r="M15" s="19">
        <f t="shared" si="4"/>
        <v>0</v>
      </c>
      <c r="N15" s="21" t="str">
        <f t="shared" si="5"/>
        <v xml:space="preserve"> </v>
      </c>
      <c r="O15" s="53"/>
      <c r="P15" s="53"/>
      <c r="AD15" s="34"/>
      <c r="AE15" s="34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 t="s">
        <v>5</v>
      </c>
      <c r="B16" s="79">
        <v>0</v>
      </c>
      <c r="C16" s="79">
        <v>57.69</v>
      </c>
      <c r="D16" s="79">
        <v>0</v>
      </c>
      <c r="E16" s="19">
        <f>'1QTR510'!H16</f>
        <v>0</v>
      </c>
      <c r="F16" s="19">
        <f t="shared" si="0"/>
        <v>57.69</v>
      </c>
      <c r="G16" s="81">
        <v>22.83</v>
      </c>
      <c r="H16" s="19">
        <f t="shared" si="1"/>
        <v>34.86</v>
      </c>
      <c r="I16" s="21">
        <f t="shared" si="2"/>
        <v>1.5269382391590014</v>
      </c>
      <c r="J16" s="1"/>
      <c r="K16" s="19">
        <f t="shared" si="3"/>
        <v>57.69</v>
      </c>
      <c r="L16" s="81">
        <v>22.83</v>
      </c>
      <c r="M16" s="19">
        <f t="shared" si="4"/>
        <v>34.86</v>
      </c>
      <c r="N16" s="21">
        <f t="shared" si="5"/>
        <v>1.5269382391590014</v>
      </c>
      <c r="O16" s="53"/>
      <c r="P16" s="53"/>
      <c r="AD16" s="34"/>
      <c r="AE16" s="34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 t="s">
        <v>6</v>
      </c>
      <c r="B17" s="79">
        <v>-0.3</v>
      </c>
      <c r="C17" s="79">
        <v>100.12</v>
      </c>
      <c r="D17" s="79">
        <v>0</v>
      </c>
      <c r="E17" s="19">
        <f>'1QTR510'!H17</f>
        <v>0</v>
      </c>
      <c r="F17" s="19">
        <f t="shared" si="0"/>
        <v>99.820000000000007</v>
      </c>
      <c r="G17" s="81">
        <v>839.12</v>
      </c>
      <c r="H17" s="19">
        <f t="shared" si="1"/>
        <v>-739.3</v>
      </c>
      <c r="I17" s="21">
        <f t="shared" si="2"/>
        <v>-0.88104204404614361</v>
      </c>
      <c r="J17" s="1"/>
      <c r="K17" s="19">
        <f t="shared" si="3"/>
        <v>99.820000000000007</v>
      </c>
      <c r="L17" s="81">
        <v>839.12</v>
      </c>
      <c r="M17" s="19">
        <f t="shared" si="4"/>
        <v>-739.3</v>
      </c>
      <c r="N17" s="21">
        <f t="shared" si="5"/>
        <v>-0.88104204404614361</v>
      </c>
      <c r="O17" s="53"/>
      <c r="P17" s="53"/>
      <c r="AD17" s="34"/>
      <c r="AE17" s="34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 t="s">
        <v>7</v>
      </c>
      <c r="B18" s="79">
        <v>0</v>
      </c>
      <c r="C18" s="79">
        <v>0</v>
      </c>
      <c r="D18" s="79">
        <v>0</v>
      </c>
      <c r="E18" s="19">
        <f>'1QTR510'!H18</f>
        <v>0</v>
      </c>
      <c r="F18" s="19">
        <f t="shared" si="0"/>
        <v>0</v>
      </c>
      <c r="G18" s="81">
        <v>0</v>
      </c>
      <c r="H18" s="19">
        <f t="shared" si="1"/>
        <v>0</v>
      </c>
      <c r="I18" s="21" t="str">
        <f t="shared" si="2"/>
        <v xml:space="preserve"> </v>
      </c>
      <c r="J18" s="1"/>
      <c r="K18" s="19">
        <f t="shared" si="3"/>
        <v>0</v>
      </c>
      <c r="L18" s="81">
        <v>0</v>
      </c>
      <c r="M18" s="19">
        <f t="shared" si="4"/>
        <v>0</v>
      </c>
      <c r="N18" s="21" t="str">
        <f t="shared" si="5"/>
        <v xml:space="preserve"> </v>
      </c>
      <c r="O18" s="53"/>
      <c r="P18" s="53"/>
      <c r="AD18" s="34"/>
      <c r="AE18" s="34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 t="s">
        <v>8</v>
      </c>
      <c r="B19" s="79">
        <v>0</v>
      </c>
      <c r="C19" s="79">
        <v>0</v>
      </c>
      <c r="D19" s="79">
        <v>0</v>
      </c>
      <c r="E19" s="19">
        <f>'1QTR510'!H19</f>
        <v>0</v>
      </c>
      <c r="F19" s="19">
        <f t="shared" si="0"/>
        <v>0</v>
      </c>
      <c r="G19" s="81">
        <v>0</v>
      </c>
      <c r="H19" s="19">
        <f t="shared" si="1"/>
        <v>0</v>
      </c>
      <c r="I19" s="21" t="str">
        <f t="shared" si="2"/>
        <v xml:space="preserve"> </v>
      </c>
      <c r="J19" s="1"/>
      <c r="K19" s="19">
        <f t="shared" si="3"/>
        <v>0</v>
      </c>
      <c r="L19" s="81">
        <v>0</v>
      </c>
      <c r="M19" s="19">
        <f t="shared" si="4"/>
        <v>0</v>
      </c>
      <c r="N19" s="21" t="str">
        <f t="shared" si="5"/>
        <v xml:space="preserve"> </v>
      </c>
      <c r="O19" s="53"/>
      <c r="P19" s="53"/>
      <c r="AD19" s="34"/>
      <c r="AE19" s="34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 t="s">
        <v>9</v>
      </c>
      <c r="B20" s="79">
        <v>0</v>
      </c>
      <c r="C20" s="79">
        <v>86.67</v>
      </c>
      <c r="D20" s="79">
        <v>0</v>
      </c>
      <c r="E20" s="19">
        <f>'1QTR510'!H20</f>
        <v>0</v>
      </c>
      <c r="F20" s="19">
        <f t="shared" si="0"/>
        <v>86.67</v>
      </c>
      <c r="G20" s="81">
        <v>225.92000000000002</v>
      </c>
      <c r="H20" s="19">
        <f t="shared" si="1"/>
        <v>-139.25</v>
      </c>
      <c r="I20" s="21">
        <f t="shared" si="2"/>
        <v>-0.6163686260623229</v>
      </c>
      <c r="J20" s="1"/>
      <c r="K20" s="19">
        <f t="shared" si="3"/>
        <v>86.67</v>
      </c>
      <c r="L20" s="81">
        <v>225.92000000000002</v>
      </c>
      <c r="M20" s="19">
        <f t="shared" si="4"/>
        <v>-139.25</v>
      </c>
      <c r="N20" s="21">
        <f t="shared" si="5"/>
        <v>-0.6163686260623229</v>
      </c>
      <c r="O20" s="53"/>
      <c r="P20" s="53"/>
      <c r="AD20" s="34"/>
      <c r="AE20" s="34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 t="s">
        <v>10</v>
      </c>
      <c r="B21" s="79">
        <v>0</v>
      </c>
      <c r="C21" s="79">
        <v>102.55</v>
      </c>
      <c r="D21" s="79">
        <v>0</v>
      </c>
      <c r="E21" s="19">
        <f>'1QTR510'!H21</f>
        <v>0</v>
      </c>
      <c r="F21" s="19">
        <f t="shared" si="0"/>
        <v>102.55</v>
      </c>
      <c r="G21" s="81">
        <v>656.68</v>
      </c>
      <c r="H21" s="19">
        <f t="shared" si="1"/>
        <v>-554.13</v>
      </c>
      <c r="I21" s="21">
        <f t="shared" si="2"/>
        <v>-0.84383565815922523</v>
      </c>
      <c r="J21" s="1"/>
      <c r="K21" s="19">
        <f t="shared" si="3"/>
        <v>102.55</v>
      </c>
      <c r="L21" s="81">
        <v>656.68</v>
      </c>
      <c r="M21" s="19">
        <f t="shared" si="4"/>
        <v>-554.13</v>
      </c>
      <c r="N21" s="21">
        <f t="shared" si="5"/>
        <v>-0.84383565815922523</v>
      </c>
      <c r="O21" s="53"/>
      <c r="P21" s="53"/>
      <c r="AD21" s="34"/>
      <c r="AE21" s="34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 t="s">
        <v>11</v>
      </c>
      <c r="B22" s="79">
        <v>0</v>
      </c>
      <c r="C22" s="79">
        <v>0</v>
      </c>
      <c r="D22" s="79">
        <v>0</v>
      </c>
      <c r="E22" s="19">
        <f>'1QTR510'!H22</f>
        <v>0</v>
      </c>
      <c r="F22" s="19">
        <f t="shared" si="0"/>
        <v>0</v>
      </c>
      <c r="G22" s="81">
        <v>0</v>
      </c>
      <c r="H22" s="19">
        <f t="shared" si="1"/>
        <v>0</v>
      </c>
      <c r="I22" s="21" t="str">
        <f t="shared" si="2"/>
        <v xml:space="preserve"> </v>
      </c>
      <c r="J22" s="1"/>
      <c r="K22" s="19">
        <f t="shared" si="3"/>
        <v>0</v>
      </c>
      <c r="L22" s="81">
        <v>0</v>
      </c>
      <c r="M22" s="19">
        <f t="shared" si="4"/>
        <v>0</v>
      </c>
      <c r="N22" s="21" t="str">
        <f t="shared" si="5"/>
        <v xml:space="preserve"> </v>
      </c>
      <c r="O22" s="53"/>
      <c r="P22" s="53"/>
      <c r="AD22" s="34"/>
      <c r="AE22" s="34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 t="s">
        <v>12</v>
      </c>
      <c r="B23" s="79">
        <v>151916.20000000001</v>
      </c>
      <c r="C23" s="79">
        <v>28134.049999999988</v>
      </c>
      <c r="D23" s="79">
        <v>92787.76</v>
      </c>
      <c r="E23" s="19">
        <f>'1QTR510'!H23</f>
        <v>111384.92</v>
      </c>
      <c r="F23" s="19">
        <f t="shared" si="0"/>
        <v>198647.41</v>
      </c>
      <c r="G23" s="81">
        <v>238303.92000000004</v>
      </c>
      <c r="H23" s="19">
        <f t="shared" si="1"/>
        <v>-39656.510000000038</v>
      </c>
      <c r="I23" s="21">
        <f t="shared" si="2"/>
        <v>-0.16641148832130004</v>
      </c>
      <c r="J23" s="1"/>
      <c r="K23" s="19">
        <f t="shared" si="3"/>
        <v>180050.25</v>
      </c>
      <c r="L23" s="81">
        <v>238052.54000000004</v>
      </c>
      <c r="M23" s="19">
        <f t="shared" si="4"/>
        <v>-58002.290000000037</v>
      </c>
      <c r="N23" s="21">
        <f t="shared" si="5"/>
        <v>-0.24365331283589764</v>
      </c>
      <c r="O23" s="53"/>
      <c r="P23" s="53"/>
      <c r="AD23" s="34"/>
      <c r="AE23" s="34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 t="s">
        <v>13</v>
      </c>
      <c r="B24" s="79">
        <v>165510.47</v>
      </c>
      <c r="C24" s="79">
        <v>31147.76999999999</v>
      </c>
      <c r="D24" s="79">
        <v>104812.69</v>
      </c>
      <c r="E24" s="19">
        <f>'1QTR510'!H24</f>
        <v>127296.91</v>
      </c>
      <c r="F24" s="19">
        <f t="shared" si="0"/>
        <v>219142.46</v>
      </c>
      <c r="G24" s="81">
        <v>316147.14</v>
      </c>
      <c r="H24" s="19">
        <f t="shared" si="1"/>
        <v>-97004.680000000022</v>
      </c>
      <c r="I24" s="21">
        <f t="shared" si="2"/>
        <v>-0.30683396345132208</v>
      </c>
      <c r="J24" s="1"/>
      <c r="K24" s="19">
        <f t="shared" si="3"/>
        <v>196658.24</v>
      </c>
      <c r="L24" s="81">
        <v>314454.34000000003</v>
      </c>
      <c r="M24" s="19">
        <f t="shared" si="4"/>
        <v>-117796.10000000003</v>
      </c>
      <c r="N24" s="21">
        <f t="shared" si="5"/>
        <v>-0.37460478363885841</v>
      </c>
      <c r="O24" s="53"/>
      <c r="P24" s="53"/>
      <c r="AD24" s="34"/>
      <c r="AE24" s="34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 t="s">
        <v>14</v>
      </c>
      <c r="B25" s="79">
        <v>-0.28000000000000003</v>
      </c>
      <c r="C25" s="79">
        <v>288.64</v>
      </c>
      <c r="D25" s="79">
        <v>0</v>
      </c>
      <c r="E25" s="19">
        <f>'1QTR510'!H25</f>
        <v>0</v>
      </c>
      <c r="F25" s="19">
        <f t="shared" si="0"/>
        <v>288.36</v>
      </c>
      <c r="G25" s="81">
        <v>112.60999999999999</v>
      </c>
      <c r="H25" s="19">
        <f t="shared" si="1"/>
        <v>175.75000000000003</v>
      </c>
      <c r="I25" s="21">
        <f t="shared" si="2"/>
        <v>1.5606962081520295</v>
      </c>
      <c r="J25" s="1"/>
      <c r="K25" s="19">
        <f t="shared" si="3"/>
        <v>288.36</v>
      </c>
      <c r="L25" s="81">
        <v>112.60999999999999</v>
      </c>
      <c r="M25" s="19">
        <f t="shared" si="4"/>
        <v>175.75000000000003</v>
      </c>
      <c r="N25" s="21">
        <f t="shared" si="5"/>
        <v>1.5606962081520295</v>
      </c>
      <c r="O25" s="53"/>
      <c r="P25" s="53"/>
      <c r="AD25" s="34"/>
      <c r="AE25" s="34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 t="s">
        <v>15</v>
      </c>
      <c r="B26" s="79">
        <v>541817.75</v>
      </c>
      <c r="C26" s="79">
        <v>102314.82000000007</v>
      </c>
      <c r="D26" s="79">
        <v>334970.5</v>
      </c>
      <c r="E26" s="19">
        <f>'1QTR510'!H26</f>
        <v>402501.64</v>
      </c>
      <c r="F26" s="19">
        <f t="shared" si="0"/>
        <v>711663.71000000008</v>
      </c>
      <c r="G26" s="81">
        <v>901825.89000000013</v>
      </c>
      <c r="H26" s="19">
        <f t="shared" si="1"/>
        <v>-190162.18000000005</v>
      </c>
      <c r="I26" s="21">
        <f t="shared" si="2"/>
        <v>-0.21086351823410177</v>
      </c>
      <c r="J26" s="1"/>
      <c r="K26" s="19">
        <f t="shared" si="3"/>
        <v>644132.57000000007</v>
      </c>
      <c r="L26" s="81">
        <v>900584.88000000012</v>
      </c>
      <c r="M26" s="19">
        <f t="shared" si="4"/>
        <v>-256452.31000000006</v>
      </c>
      <c r="N26" s="21">
        <f t="shared" si="5"/>
        <v>-0.28476195380939551</v>
      </c>
      <c r="O26" s="53"/>
      <c r="P26" s="53"/>
      <c r="AD26" s="34"/>
      <c r="AE26" s="34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 t="s">
        <v>16</v>
      </c>
      <c r="B27" s="79">
        <v>174631.6</v>
      </c>
      <c r="C27" s="79">
        <v>34960.500000000029</v>
      </c>
      <c r="D27" s="79">
        <v>117117.6</v>
      </c>
      <c r="E27" s="19">
        <f>'1QTR510'!H27</f>
        <v>140789.43</v>
      </c>
      <c r="F27" s="19">
        <f t="shared" si="0"/>
        <v>233263.93000000002</v>
      </c>
      <c r="G27" s="81">
        <v>320345.83999999997</v>
      </c>
      <c r="H27" s="19">
        <f t="shared" si="1"/>
        <v>-87081.909999999945</v>
      </c>
      <c r="I27" s="21">
        <f t="shared" si="2"/>
        <v>-0.27183718071694007</v>
      </c>
      <c r="J27" s="1"/>
      <c r="K27" s="19">
        <f t="shared" si="3"/>
        <v>209592.10000000003</v>
      </c>
      <c r="L27" s="81">
        <v>319822.76</v>
      </c>
      <c r="M27" s="19">
        <f t="shared" si="4"/>
        <v>-110230.65999999997</v>
      </c>
      <c r="N27" s="21">
        <f t="shared" si="5"/>
        <v>-0.34466171200573714</v>
      </c>
      <c r="O27" s="53"/>
      <c r="P27" s="53"/>
      <c r="AD27" s="34"/>
      <c r="AE27" s="34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 t="s">
        <v>17</v>
      </c>
      <c r="B28" s="79">
        <v>0</v>
      </c>
      <c r="C28" s="79">
        <v>0</v>
      </c>
      <c r="D28" s="79">
        <v>0</v>
      </c>
      <c r="E28" s="19">
        <f>'1QTR510'!H28</f>
        <v>0</v>
      </c>
      <c r="F28" s="19">
        <f t="shared" si="0"/>
        <v>0</v>
      </c>
      <c r="G28" s="81">
        <v>0</v>
      </c>
      <c r="H28" s="19">
        <f t="shared" si="1"/>
        <v>0</v>
      </c>
      <c r="I28" s="21" t="str">
        <f t="shared" si="2"/>
        <v xml:space="preserve"> </v>
      </c>
      <c r="J28" s="1"/>
      <c r="K28" s="19">
        <f t="shared" si="3"/>
        <v>0</v>
      </c>
      <c r="L28" s="81">
        <v>0</v>
      </c>
      <c r="M28" s="19">
        <f t="shared" si="4"/>
        <v>0</v>
      </c>
      <c r="N28" s="21" t="str">
        <f t="shared" si="5"/>
        <v xml:space="preserve"> </v>
      </c>
      <c r="O28" s="53"/>
      <c r="P28" s="53"/>
      <c r="AD28" s="34"/>
      <c r="AE28" s="34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 t="s">
        <v>18</v>
      </c>
      <c r="B29" s="79">
        <v>80282.009999999995</v>
      </c>
      <c r="C29" s="79">
        <v>20382.619999999995</v>
      </c>
      <c r="D29" s="79">
        <v>56718.74</v>
      </c>
      <c r="E29" s="19">
        <f>'1QTR510'!H29</f>
        <v>67446.47</v>
      </c>
      <c r="F29" s="19">
        <f t="shared" si="0"/>
        <v>111392.35999999999</v>
      </c>
      <c r="G29" s="81">
        <v>157763.43000000002</v>
      </c>
      <c r="H29" s="19">
        <f t="shared" si="1"/>
        <v>-46371.070000000036</v>
      </c>
      <c r="I29" s="21">
        <f t="shared" si="2"/>
        <v>-0.29392787669487175</v>
      </c>
      <c r="J29" s="1"/>
      <c r="K29" s="19">
        <f t="shared" si="3"/>
        <v>100664.62999999999</v>
      </c>
      <c r="L29" s="81">
        <v>157975.87000000002</v>
      </c>
      <c r="M29" s="19">
        <f t="shared" si="4"/>
        <v>-57311.240000000034</v>
      </c>
      <c r="N29" s="21">
        <f t="shared" si="5"/>
        <v>-0.36278477213007299</v>
      </c>
      <c r="O29" s="53"/>
      <c r="P29" s="53"/>
      <c r="AD29" s="34"/>
      <c r="AE29" s="34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 t="s">
        <v>19</v>
      </c>
      <c r="B30" s="79">
        <v>99622.12</v>
      </c>
      <c r="C30" s="79">
        <v>19661.940000000002</v>
      </c>
      <c r="D30" s="79">
        <v>57949.79</v>
      </c>
      <c r="E30" s="19">
        <f>'1QTR510'!H30</f>
        <v>70979.83</v>
      </c>
      <c r="F30" s="19">
        <f t="shared" si="0"/>
        <v>132314.1</v>
      </c>
      <c r="G30" s="81">
        <v>135842.72999999998</v>
      </c>
      <c r="H30" s="19">
        <f t="shared" si="1"/>
        <v>-3528.6299999999756</v>
      </c>
      <c r="I30" s="21">
        <f t="shared" si="2"/>
        <v>-2.59758472168512E-2</v>
      </c>
      <c r="J30" s="1"/>
      <c r="K30" s="19">
        <f t="shared" si="3"/>
        <v>119284.06</v>
      </c>
      <c r="L30" s="81">
        <v>136086.35999999999</v>
      </c>
      <c r="M30" s="19">
        <f t="shared" si="4"/>
        <v>-16802.299999999988</v>
      </c>
      <c r="N30" s="21">
        <f t="shared" si="5"/>
        <v>-0.12346792139932317</v>
      </c>
      <c r="O30" s="53"/>
      <c r="P30" s="53"/>
      <c r="AD30" s="34"/>
      <c r="AE30" s="34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 t="s">
        <v>20</v>
      </c>
      <c r="B31" s="79">
        <v>0</v>
      </c>
      <c r="C31" s="79">
        <v>0</v>
      </c>
      <c r="D31" s="79">
        <v>0</v>
      </c>
      <c r="E31" s="19">
        <f>'1QTR510'!H31</f>
        <v>0</v>
      </c>
      <c r="F31" s="19">
        <f t="shared" si="0"/>
        <v>0</v>
      </c>
      <c r="G31" s="81">
        <v>0</v>
      </c>
      <c r="H31" s="19">
        <f t="shared" si="1"/>
        <v>0</v>
      </c>
      <c r="I31" s="21" t="str">
        <f t="shared" si="2"/>
        <v xml:space="preserve"> </v>
      </c>
      <c r="J31" s="1"/>
      <c r="K31" s="19">
        <f t="shared" si="3"/>
        <v>0</v>
      </c>
      <c r="L31" s="81">
        <v>0</v>
      </c>
      <c r="M31" s="19">
        <f t="shared" si="4"/>
        <v>0</v>
      </c>
      <c r="N31" s="21" t="str">
        <f t="shared" si="5"/>
        <v xml:space="preserve"> </v>
      </c>
      <c r="O31" s="53"/>
      <c r="P31" s="53"/>
      <c r="AD31" s="34"/>
      <c r="AE31" s="34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 t="s">
        <v>21</v>
      </c>
      <c r="B32" s="79">
        <v>999332.3</v>
      </c>
      <c r="C32" s="79">
        <v>190736.84999999986</v>
      </c>
      <c r="D32" s="79">
        <v>562933.17000000004</v>
      </c>
      <c r="E32" s="19">
        <f>'1QTR510'!H32</f>
        <v>674368.22</v>
      </c>
      <c r="F32" s="19">
        <f t="shared" si="0"/>
        <v>1301504.1999999997</v>
      </c>
      <c r="G32" s="81">
        <v>1751294.4000000004</v>
      </c>
      <c r="H32" s="19">
        <f t="shared" si="1"/>
        <v>-449790.20000000065</v>
      </c>
      <c r="I32" s="21">
        <f t="shared" si="2"/>
        <v>-0.25683300306333445</v>
      </c>
      <c r="J32" s="1"/>
      <c r="K32" s="19">
        <f t="shared" si="3"/>
        <v>1190069.1499999999</v>
      </c>
      <c r="L32" s="81">
        <v>1749358.4900000002</v>
      </c>
      <c r="M32" s="19">
        <f t="shared" si="4"/>
        <v>-559289.34000000032</v>
      </c>
      <c r="N32" s="21">
        <f t="shared" si="5"/>
        <v>-0.31971110735570285</v>
      </c>
      <c r="O32" s="53"/>
      <c r="P32" s="53"/>
      <c r="AD32" s="34"/>
      <c r="AE32" s="34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 t="s">
        <v>22</v>
      </c>
      <c r="B33" s="79">
        <v>379813010.59684026</v>
      </c>
      <c r="C33" s="79">
        <v>90957544.133159697</v>
      </c>
      <c r="D33" s="79">
        <v>222476654.25999999</v>
      </c>
      <c r="E33" s="19">
        <f>'1QTR510'!H33</f>
        <v>268070194.47999999</v>
      </c>
      <c r="F33" s="19">
        <f t="shared" si="0"/>
        <v>516364094.94999993</v>
      </c>
      <c r="G33" s="81">
        <v>614207720.74000001</v>
      </c>
      <c r="H33" s="19">
        <f t="shared" si="1"/>
        <v>-97843625.790000081</v>
      </c>
      <c r="I33" s="21">
        <f t="shared" si="2"/>
        <v>-0.15930054684450679</v>
      </c>
      <c r="J33" s="1"/>
      <c r="K33" s="19">
        <f t="shared" si="3"/>
        <v>470770554.72999996</v>
      </c>
      <c r="L33" s="81">
        <v>612572583.44999993</v>
      </c>
      <c r="M33" s="19">
        <f t="shared" si="4"/>
        <v>-141802028.71999997</v>
      </c>
      <c r="N33" s="21">
        <f t="shared" si="5"/>
        <v>-0.23148608434509588</v>
      </c>
      <c r="O33" s="53"/>
      <c r="P33" s="53"/>
      <c r="AD33" s="34"/>
      <c r="AE33" s="34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 t="s">
        <v>23</v>
      </c>
      <c r="B34" s="79">
        <v>367832.58999999997</v>
      </c>
      <c r="C34" s="79">
        <v>64502.73000000004</v>
      </c>
      <c r="D34" s="79">
        <v>200830.61</v>
      </c>
      <c r="E34" s="19">
        <f>'1QTR510'!H34</f>
        <v>242426.15</v>
      </c>
      <c r="F34" s="19">
        <f t="shared" si="0"/>
        <v>473930.86</v>
      </c>
      <c r="G34" s="81">
        <v>550438.00999999989</v>
      </c>
      <c r="H34" s="19">
        <f t="shared" si="1"/>
        <v>-76507.149999999907</v>
      </c>
      <c r="I34" s="21">
        <f t="shared" si="2"/>
        <v>-0.13899321741970527</v>
      </c>
      <c r="J34" s="1"/>
      <c r="K34" s="19">
        <f t="shared" si="3"/>
        <v>432335.32</v>
      </c>
      <c r="L34" s="81">
        <v>551270.11999999988</v>
      </c>
      <c r="M34" s="19">
        <f t="shared" si="4"/>
        <v>-118934.79999999987</v>
      </c>
      <c r="N34" s="21">
        <f t="shared" si="5"/>
        <v>-0.21574686471307369</v>
      </c>
      <c r="O34" s="53"/>
      <c r="P34" s="53"/>
      <c r="AD34" s="34"/>
      <c r="AE34" s="34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 t="s">
        <v>24</v>
      </c>
      <c r="B35" s="79">
        <v>46865716.109999999</v>
      </c>
      <c r="C35" s="79">
        <v>10938785.710000001</v>
      </c>
      <c r="D35" s="79">
        <v>27671150.539999999</v>
      </c>
      <c r="E35" s="19">
        <f>'1QTR510'!H35</f>
        <v>33289599.030000001</v>
      </c>
      <c r="F35" s="19">
        <f t="shared" si="0"/>
        <v>63422950.310000002</v>
      </c>
      <c r="G35" s="81">
        <v>76173659.640000015</v>
      </c>
      <c r="H35" s="19">
        <f t="shared" si="1"/>
        <v>-12750709.330000013</v>
      </c>
      <c r="I35" s="21">
        <f t="shared" si="2"/>
        <v>-0.16739000581382613</v>
      </c>
      <c r="J35" s="1"/>
      <c r="K35" s="19">
        <f t="shared" si="3"/>
        <v>57804501.82</v>
      </c>
      <c r="L35" s="81">
        <v>76053750.750000015</v>
      </c>
      <c r="M35" s="19">
        <f t="shared" si="4"/>
        <v>-18249248.930000015</v>
      </c>
      <c r="N35" s="21">
        <f t="shared" si="5"/>
        <v>-0.23995199119091459</v>
      </c>
      <c r="O35" s="53"/>
      <c r="P35" s="53"/>
      <c r="AD35" s="34"/>
      <c r="AE35" s="34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24" t="s">
        <v>149</v>
      </c>
      <c r="B36" s="79">
        <v>87860.43</v>
      </c>
      <c r="C36" s="79">
        <v>3482.1300000000047</v>
      </c>
      <c r="D36" s="79">
        <v>0</v>
      </c>
      <c r="E36" s="19">
        <f>'1QTR510'!H36</f>
        <v>0</v>
      </c>
      <c r="F36" s="19">
        <f t="shared" si="0"/>
        <v>91342.56</v>
      </c>
      <c r="G36" s="81">
        <v>25717.78</v>
      </c>
      <c r="H36" s="19">
        <f t="shared" si="1"/>
        <v>65624.78</v>
      </c>
      <c r="I36" s="21">
        <f t="shared" si="2"/>
        <v>2.5517280262915385</v>
      </c>
      <c r="J36" s="1"/>
      <c r="K36" s="19">
        <f t="shared" si="3"/>
        <v>91342.56</v>
      </c>
      <c r="L36" s="81">
        <v>25717.78</v>
      </c>
      <c r="M36" s="19">
        <f t="shared" si="4"/>
        <v>65624.78</v>
      </c>
      <c r="N36" s="21">
        <f t="shared" si="5"/>
        <v>2.5517280262915385</v>
      </c>
      <c r="O36" s="53"/>
      <c r="P36" s="53"/>
      <c r="AD36" s="34"/>
      <c r="AE36" s="34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 t="s">
        <v>25</v>
      </c>
      <c r="B37" s="79">
        <v>0</v>
      </c>
      <c r="C37" s="79">
        <v>2.8609065338969231E-8</v>
      </c>
      <c r="D37" s="79">
        <v>0</v>
      </c>
      <c r="E37" s="19">
        <f>'1QTR510'!H37</f>
        <v>0</v>
      </c>
      <c r="F37" s="19">
        <f t="shared" si="0"/>
        <v>2.8609065338969231E-8</v>
      </c>
      <c r="G37" s="81">
        <v>-1.4304532669484615E-8</v>
      </c>
      <c r="H37" s="19">
        <f t="shared" si="1"/>
        <v>4.2913598008453846E-8</v>
      </c>
      <c r="I37" s="21">
        <f t="shared" si="2"/>
        <v>-3</v>
      </c>
      <c r="J37" s="1"/>
      <c r="K37" s="19">
        <f t="shared" si="3"/>
        <v>2.8609065338969231E-8</v>
      </c>
      <c r="L37" s="81">
        <v>-1.4304532669484615E-8</v>
      </c>
      <c r="M37" s="19">
        <f t="shared" si="4"/>
        <v>4.2913598008453846E-8</v>
      </c>
      <c r="N37" s="21">
        <f t="shared" si="5"/>
        <v>-3</v>
      </c>
      <c r="O37" s="53"/>
      <c r="P37" s="53"/>
      <c r="AD37" s="34"/>
      <c r="AE37" s="34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 t="s">
        <v>26</v>
      </c>
      <c r="B38" s="79">
        <v>53079.69</v>
      </c>
      <c r="C38" s="79">
        <v>40960.559999999998</v>
      </c>
      <c r="D38" s="79">
        <v>32517.22</v>
      </c>
      <c r="E38" s="19">
        <f>'1QTR510'!H38</f>
        <v>38667.5</v>
      </c>
      <c r="F38" s="19">
        <f t="shared" si="0"/>
        <v>100190.53</v>
      </c>
      <c r="G38" s="81">
        <v>98038.9</v>
      </c>
      <c r="H38" s="19">
        <f t="shared" si="1"/>
        <v>2151.6300000000047</v>
      </c>
      <c r="I38" s="21">
        <f t="shared" si="2"/>
        <v>2.1946696668363241E-2</v>
      </c>
      <c r="J38" s="1"/>
      <c r="K38" s="19">
        <f t="shared" si="3"/>
        <v>94040.25</v>
      </c>
      <c r="L38" s="81">
        <v>98122.68</v>
      </c>
      <c r="M38" s="19">
        <f t="shared" si="4"/>
        <v>-4082.429999999993</v>
      </c>
      <c r="N38" s="21">
        <f t="shared" si="5"/>
        <v>-4.1605365854255005E-2</v>
      </c>
      <c r="O38" s="53"/>
      <c r="P38" s="53"/>
      <c r="AD38" s="34"/>
      <c r="AE38" s="34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 t="s">
        <v>27</v>
      </c>
      <c r="B39" s="79">
        <v>1359673.27</v>
      </c>
      <c r="C39" s="79">
        <v>283980.31000000006</v>
      </c>
      <c r="D39" s="79">
        <v>827293.88</v>
      </c>
      <c r="E39" s="19">
        <f>'1QTR510'!H39</f>
        <v>1005369.93</v>
      </c>
      <c r="F39" s="19">
        <f t="shared" si="0"/>
        <v>1821729.6300000001</v>
      </c>
      <c r="G39" s="81">
        <v>2264574.4899999998</v>
      </c>
      <c r="H39" s="19">
        <f t="shared" si="1"/>
        <v>-442844.85999999964</v>
      </c>
      <c r="I39" s="21">
        <f t="shared" si="2"/>
        <v>-0.19555323172434025</v>
      </c>
      <c r="J39" s="1"/>
      <c r="K39" s="19">
        <f t="shared" si="3"/>
        <v>1643653.58</v>
      </c>
      <c r="L39" s="81">
        <v>2262890.9699999997</v>
      </c>
      <c r="M39" s="19">
        <f t="shared" si="4"/>
        <v>-619237.38999999966</v>
      </c>
      <c r="N39" s="21">
        <f t="shared" si="5"/>
        <v>-0.27364879625640992</v>
      </c>
      <c r="O39" s="53"/>
      <c r="P39" s="53"/>
      <c r="AD39" s="34"/>
      <c r="AE39" s="34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 t="s">
        <v>28</v>
      </c>
      <c r="B40" s="79">
        <v>0</v>
      </c>
      <c r="C40" s="79">
        <v>0</v>
      </c>
      <c r="D40" s="79">
        <v>0</v>
      </c>
      <c r="E40" s="19">
        <f>'1QTR510'!H40</f>
        <v>0</v>
      </c>
      <c r="F40" s="19">
        <f t="shared" si="0"/>
        <v>0</v>
      </c>
      <c r="G40" s="81">
        <v>0</v>
      </c>
      <c r="H40" s="19">
        <f t="shared" si="1"/>
        <v>0</v>
      </c>
      <c r="I40" s="21" t="str">
        <f t="shared" si="2"/>
        <v xml:space="preserve"> </v>
      </c>
      <c r="J40" s="1"/>
      <c r="K40" s="19">
        <f t="shared" si="3"/>
        <v>0</v>
      </c>
      <c r="L40" s="81">
        <v>0</v>
      </c>
      <c r="M40" s="19">
        <f t="shared" si="4"/>
        <v>0</v>
      </c>
      <c r="N40" s="21" t="str">
        <f t="shared" si="5"/>
        <v xml:space="preserve"> </v>
      </c>
      <c r="O40" s="53"/>
      <c r="P40" s="53"/>
      <c r="AD40" s="34"/>
      <c r="AE40" s="34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 t="s">
        <v>29</v>
      </c>
      <c r="B41" s="79">
        <v>74170.17</v>
      </c>
      <c r="C41" s="79">
        <v>15243.599999999991</v>
      </c>
      <c r="D41" s="79">
        <v>47042.92</v>
      </c>
      <c r="E41" s="19">
        <f>'1QTR510'!H41</f>
        <v>56363.81</v>
      </c>
      <c r="F41" s="19">
        <f t="shared" si="0"/>
        <v>98734.659999999989</v>
      </c>
      <c r="G41" s="81">
        <v>141670.77999999997</v>
      </c>
      <c r="H41" s="19">
        <f t="shared" si="1"/>
        <v>-42936.119999999981</v>
      </c>
      <c r="I41" s="21">
        <f t="shared" si="2"/>
        <v>-0.30306969439993192</v>
      </c>
      <c r="J41" s="1"/>
      <c r="K41" s="19">
        <f t="shared" si="3"/>
        <v>89413.76999999999</v>
      </c>
      <c r="L41" s="81">
        <v>137919.25999999998</v>
      </c>
      <c r="M41" s="19">
        <f t="shared" si="4"/>
        <v>-48505.489999999991</v>
      </c>
      <c r="N41" s="21">
        <f t="shared" si="5"/>
        <v>-0.35169482492873005</v>
      </c>
      <c r="O41" s="53"/>
      <c r="P41" s="53"/>
      <c r="AD41" s="34"/>
      <c r="AE41" s="34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 t="s">
        <v>30</v>
      </c>
      <c r="B42" s="79">
        <v>0</v>
      </c>
      <c r="C42" s="79">
        <v>0</v>
      </c>
      <c r="D42" s="79">
        <v>0</v>
      </c>
      <c r="E42" s="19">
        <f>'1QTR510'!H42</f>
        <v>0</v>
      </c>
      <c r="F42" s="19">
        <f t="shared" si="0"/>
        <v>0</v>
      </c>
      <c r="G42" s="81">
        <v>0</v>
      </c>
      <c r="H42" s="19">
        <f t="shared" si="1"/>
        <v>0</v>
      </c>
      <c r="I42" s="21" t="str">
        <f t="shared" si="2"/>
        <v xml:space="preserve"> </v>
      </c>
      <c r="J42" s="1"/>
      <c r="K42" s="19">
        <f t="shared" si="3"/>
        <v>0</v>
      </c>
      <c r="L42" s="81">
        <v>0</v>
      </c>
      <c r="M42" s="19">
        <f t="shared" si="4"/>
        <v>0</v>
      </c>
      <c r="N42" s="21" t="str">
        <f t="shared" si="5"/>
        <v xml:space="preserve"> </v>
      </c>
      <c r="O42" s="53"/>
      <c r="P42" s="53"/>
      <c r="AD42" s="34"/>
      <c r="AE42" s="34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 t="s">
        <v>31</v>
      </c>
      <c r="B43" s="79">
        <v>166630.39000000001</v>
      </c>
      <c r="C43" s="79">
        <v>39471.379999999946</v>
      </c>
      <c r="D43" s="79">
        <v>121604.29</v>
      </c>
      <c r="E43" s="19">
        <f>'1QTR510'!H43</f>
        <v>148646.46</v>
      </c>
      <c r="F43" s="19">
        <f t="shared" si="0"/>
        <v>233143.93999999994</v>
      </c>
      <c r="G43" s="81">
        <v>329551.29000000004</v>
      </c>
      <c r="H43" s="19">
        <f t="shared" si="1"/>
        <v>-96407.350000000093</v>
      </c>
      <c r="I43" s="21">
        <f t="shared" si="2"/>
        <v>-0.29254126117970913</v>
      </c>
      <c r="J43" s="1"/>
      <c r="K43" s="19">
        <f t="shared" si="3"/>
        <v>206101.76999999996</v>
      </c>
      <c r="L43" s="81">
        <v>327066.7</v>
      </c>
      <c r="M43" s="19">
        <f t="shared" si="4"/>
        <v>-120964.93000000005</v>
      </c>
      <c r="N43" s="21">
        <f t="shared" si="5"/>
        <v>-0.36984789341134405</v>
      </c>
      <c r="O43" s="53"/>
      <c r="P43" s="53"/>
      <c r="AD43" s="34"/>
      <c r="AE43" s="34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 t="s">
        <v>32</v>
      </c>
      <c r="B44" s="79">
        <v>222153.47</v>
      </c>
      <c r="C44" s="79">
        <v>43353.430000000022</v>
      </c>
      <c r="D44" s="79">
        <v>134899.37</v>
      </c>
      <c r="E44" s="19">
        <f>'1QTR510'!H44</f>
        <v>160901.57</v>
      </c>
      <c r="F44" s="19">
        <f t="shared" ref="F44:F60" si="6">B44+C44-D44+E44</f>
        <v>291509.10000000003</v>
      </c>
      <c r="G44" s="81">
        <v>388921.74</v>
      </c>
      <c r="H44" s="19">
        <f t="shared" ref="H44:H60" si="7">F44-G44</f>
        <v>-97412.639999999956</v>
      </c>
      <c r="I44" s="21">
        <f t="shared" ref="I44:I60" si="8">IF(ISERR(+F44/G44-1)," ",+F44/G44-1)</f>
        <v>-0.25046848756770435</v>
      </c>
      <c r="J44" s="1"/>
      <c r="K44" s="19">
        <f t="shared" ref="K44:K60" si="9">B44+C44</f>
        <v>265506.90000000002</v>
      </c>
      <c r="L44" s="81">
        <v>388988.86</v>
      </c>
      <c r="M44" s="19">
        <f t="shared" ref="M44:M60" si="10">K44-L44</f>
        <v>-123481.95999999996</v>
      </c>
      <c r="N44" s="21">
        <f t="shared" ref="N44:N60" si="11">IF(ISERR(+K44/L44-1)," ",+K44/L44-1)</f>
        <v>-0.31744343526958574</v>
      </c>
      <c r="O44" s="53"/>
      <c r="P44" s="53"/>
      <c r="AD44" s="34"/>
      <c r="AE44" s="34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 t="s">
        <v>33</v>
      </c>
      <c r="B45" s="79">
        <v>0</v>
      </c>
      <c r="C45" s="79">
        <v>0</v>
      </c>
      <c r="D45" s="79">
        <v>0</v>
      </c>
      <c r="E45" s="19">
        <f>'1QTR510'!H45</f>
        <v>0</v>
      </c>
      <c r="F45" s="19">
        <f t="shared" si="6"/>
        <v>0</v>
      </c>
      <c r="G45" s="81">
        <v>0</v>
      </c>
      <c r="H45" s="19">
        <f t="shared" si="7"/>
        <v>0</v>
      </c>
      <c r="I45" s="21" t="str">
        <f t="shared" si="8"/>
        <v xml:space="preserve"> </v>
      </c>
      <c r="J45" s="1"/>
      <c r="K45" s="19">
        <f t="shared" si="9"/>
        <v>0</v>
      </c>
      <c r="L45" s="81">
        <v>0</v>
      </c>
      <c r="M45" s="19">
        <f t="shared" si="10"/>
        <v>0</v>
      </c>
      <c r="N45" s="21" t="str">
        <f t="shared" si="11"/>
        <v xml:space="preserve"> </v>
      </c>
      <c r="O45" s="53"/>
      <c r="P45" s="53"/>
      <c r="AD45" s="34"/>
      <c r="AE45" s="34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 t="s">
        <v>34</v>
      </c>
      <c r="B46" s="79">
        <v>694088.17999999993</v>
      </c>
      <c r="C46" s="79">
        <v>139072.2300000001</v>
      </c>
      <c r="D46" s="79">
        <v>419231.93</v>
      </c>
      <c r="E46" s="19">
        <f>'1QTR510'!H46</f>
        <v>507401.03</v>
      </c>
      <c r="F46" s="19">
        <f t="shared" si="6"/>
        <v>921329.51</v>
      </c>
      <c r="G46" s="81">
        <v>723173.93</v>
      </c>
      <c r="H46" s="19">
        <f t="shared" si="7"/>
        <v>198155.57999999996</v>
      </c>
      <c r="I46" s="21">
        <f t="shared" si="8"/>
        <v>0.27400819053308512</v>
      </c>
      <c r="J46" s="1"/>
      <c r="K46" s="19">
        <f t="shared" si="9"/>
        <v>833160.41</v>
      </c>
      <c r="L46" s="81">
        <v>720667.58000000007</v>
      </c>
      <c r="M46" s="19">
        <f t="shared" si="10"/>
        <v>112492.82999999996</v>
      </c>
      <c r="N46" s="21">
        <f t="shared" si="11"/>
        <v>0.15609531096153928</v>
      </c>
      <c r="O46" s="53"/>
      <c r="P46" s="53"/>
      <c r="AD46" s="34"/>
      <c r="AE46" s="34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 t="s">
        <v>35</v>
      </c>
      <c r="B47" s="79">
        <v>0</v>
      </c>
      <c r="C47" s="79">
        <v>0</v>
      </c>
      <c r="D47" s="79">
        <v>0</v>
      </c>
      <c r="E47" s="19">
        <f>'1QTR510'!H47</f>
        <v>0</v>
      </c>
      <c r="F47" s="19">
        <f t="shared" si="6"/>
        <v>0</v>
      </c>
      <c r="G47" s="81">
        <v>0</v>
      </c>
      <c r="H47" s="19">
        <f t="shared" si="7"/>
        <v>0</v>
      </c>
      <c r="I47" s="21" t="str">
        <f t="shared" si="8"/>
        <v xml:space="preserve"> </v>
      </c>
      <c r="J47" s="1"/>
      <c r="K47" s="19">
        <f t="shared" si="9"/>
        <v>0</v>
      </c>
      <c r="L47" s="81">
        <v>0</v>
      </c>
      <c r="M47" s="19">
        <f t="shared" si="10"/>
        <v>0</v>
      </c>
      <c r="N47" s="21" t="str">
        <f t="shared" si="11"/>
        <v xml:space="preserve"> </v>
      </c>
      <c r="O47" s="53"/>
      <c r="P47" s="53"/>
      <c r="AD47" s="34"/>
      <c r="AE47" s="34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 t="s">
        <v>36</v>
      </c>
      <c r="B48" s="79">
        <v>15110.67</v>
      </c>
      <c r="C48" s="79">
        <v>2892.7499999999982</v>
      </c>
      <c r="D48" s="79">
        <v>9319.19</v>
      </c>
      <c r="E48" s="19">
        <f>'1QTR510'!H48</f>
        <v>11081.81</v>
      </c>
      <c r="F48" s="19">
        <f t="shared" si="6"/>
        <v>19766.039999999997</v>
      </c>
      <c r="G48" s="81">
        <v>22639.070000000003</v>
      </c>
      <c r="H48" s="19">
        <f t="shared" si="7"/>
        <v>-2873.0300000000061</v>
      </c>
      <c r="I48" s="21">
        <f t="shared" si="8"/>
        <v>-0.12690583137911604</v>
      </c>
      <c r="J48" s="1"/>
      <c r="K48" s="19">
        <f t="shared" si="9"/>
        <v>18003.419999999998</v>
      </c>
      <c r="L48" s="81">
        <v>22645.120000000003</v>
      </c>
      <c r="M48" s="19">
        <f t="shared" si="10"/>
        <v>-4641.7000000000044</v>
      </c>
      <c r="N48" s="21">
        <f t="shared" si="11"/>
        <v>-0.2049757298702769</v>
      </c>
      <c r="O48" s="53"/>
      <c r="P48" s="53"/>
      <c r="AD48" s="34"/>
      <c r="AE48" s="34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 t="s">
        <v>37</v>
      </c>
      <c r="B49" s="79">
        <v>0</v>
      </c>
      <c r="C49" s="79">
        <v>0</v>
      </c>
      <c r="D49" s="79">
        <v>0</v>
      </c>
      <c r="E49" s="19">
        <f>'1QTR510'!H49</f>
        <v>0</v>
      </c>
      <c r="F49" s="19">
        <f t="shared" si="6"/>
        <v>0</v>
      </c>
      <c r="G49" s="81">
        <v>0</v>
      </c>
      <c r="H49" s="19">
        <f t="shared" si="7"/>
        <v>0</v>
      </c>
      <c r="I49" s="21" t="str">
        <f t="shared" si="8"/>
        <v xml:space="preserve"> </v>
      </c>
      <c r="J49" s="1"/>
      <c r="K49" s="19">
        <f t="shared" si="9"/>
        <v>0</v>
      </c>
      <c r="L49" s="81">
        <v>0</v>
      </c>
      <c r="M49" s="19">
        <f t="shared" si="10"/>
        <v>0</v>
      </c>
      <c r="N49" s="21" t="str">
        <f t="shared" si="11"/>
        <v xml:space="preserve"> </v>
      </c>
      <c r="O49" s="53"/>
      <c r="P49" s="53"/>
      <c r="AD49" s="34"/>
      <c r="AE49" s="34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 t="s">
        <v>38</v>
      </c>
      <c r="B50" s="79">
        <v>375312.80000000005</v>
      </c>
      <c r="C50" s="79">
        <v>68678.559999999998</v>
      </c>
      <c r="D50" s="79">
        <v>226295.67</v>
      </c>
      <c r="E50" s="19">
        <f>'1QTR510'!H50</f>
        <v>270921.53999999998</v>
      </c>
      <c r="F50" s="19">
        <f t="shared" si="6"/>
        <v>488617.23</v>
      </c>
      <c r="G50" s="81">
        <v>604729.64000000013</v>
      </c>
      <c r="H50" s="19">
        <f t="shared" si="7"/>
        <v>-116112.41000000015</v>
      </c>
      <c r="I50" s="21">
        <f t="shared" si="8"/>
        <v>-0.19200714223301529</v>
      </c>
      <c r="J50" s="1"/>
      <c r="K50" s="19">
        <f t="shared" si="9"/>
        <v>443991.36000000004</v>
      </c>
      <c r="L50" s="81">
        <v>604507.69000000006</v>
      </c>
      <c r="M50" s="19">
        <f t="shared" si="10"/>
        <v>-160516.33000000002</v>
      </c>
      <c r="N50" s="21">
        <f t="shared" si="11"/>
        <v>-0.26553232101977065</v>
      </c>
      <c r="O50" s="53"/>
      <c r="P50" s="53"/>
      <c r="AD50" s="34"/>
      <c r="AE50" s="34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 t="s">
        <v>39</v>
      </c>
      <c r="B51" s="79">
        <v>0</v>
      </c>
      <c r="C51" s="79">
        <v>0</v>
      </c>
      <c r="D51" s="79">
        <v>0</v>
      </c>
      <c r="E51" s="19">
        <f>'1QTR510'!H51</f>
        <v>0</v>
      </c>
      <c r="F51" s="19">
        <f t="shared" si="6"/>
        <v>0</v>
      </c>
      <c r="G51" s="81">
        <v>0</v>
      </c>
      <c r="H51" s="19">
        <f t="shared" si="7"/>
        <v>0</v>
      </c>
      <c r="I51" s="21" t="str">
        <f t="shared" si="8"/>
        <v xml:space="preserve"> </v>
      </c>
      <c r="J51" s="1"/>
      <c r="K51" s="19">
        <f t="shared" si="9"/>
        <v>0</v>
      </c>
      <c r="L51" s="81">
        <v>0</v>
      </c>
      <c r="M51" s="19">
        <f t="shared" si="10"/>
        <v>0</v>
      </c>
      <c r="N51" s="21" t="str">
        <f t="shared" si="11"/>
        <v xml:space="preserve"> </v>
      </c>
      <c r="O51" s="53"/>
      <c r="P51" s="53"/>
      <c r="AD51" s="34"/>
      <c r="AE51" s="34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 t="s">
        <v>40</v>
      </c>
      <c r="B52" s="79">
        <v>32350.83</v>
      </c>
      <c r="C52" s="79">
        <v>6124.8000000000102</v>
      </c>
      <c r="D52" s="79">
        <v>17489.25</v>
      </c>
      <c r="E52" s="19">
        <f>'1QTR510'!H52</f>
        <v>20858.57</v>
      </c>
      <c r="F52" s="19">
        <f t="shared" si="6"/>
        <v>41844.950000000012</v>
      </c>
      <c r="G52" s="81">
        <v>54408.55</v>
      </c>
      <c r="H52" s="19">
        <f t="shared" si="7"/>
        <v>-12563.599999999991</v>
      </c>
      <c r="I52" s="21">
        <f t="shared" si="8"/>
        <v>-0.23091223713919951</v>
      </c>
      <c r="J52" s="1"/>
      <c r="K52" s="19">
        <f t="shared" si="9"/>
        <v>38475.630000000012</v>
      </c>
      <c r="L52" s="81">
        <v>54422.750000000007</v>
      </c>
      <c r="M52" s="19">
        <f t="shared" si="10"/>
        <v>-15947.119999999995</v>
      </c>
      <c r="N52" s="21">
        <f t="shared" si="11"/>
        <v>-0.29302304642819399</v>
      </c>
      <c r="O52" s="53"/>
      <c r="P52" s="53"/>
      <c r="AD52" s="34"/>
      <c r="AE52" s="34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 t="s">
        <v>41</v>
      </c>
      <c r="B53" s="79">
        <v>539467.06999999995</v>
      </c>
      <c r="C53" s="79">
        <v>116155.25999999989</v>
      </c>
      <c r="D53" s="79">
        <v>319111.09000000003</v>
      </c>
      <c r="E53" s="19">
        <f>'1QTR510'!H53</f>
        <v>384238.88</v>
      </c>
      <c r="F53" s="19">
        <f t="shared" si="6"/>
        <v>720750.11999999988</v>
      </c>
      <c r="G53" s="81">
        <v>876664.3</v>
      </c>
      <c r="H53" s="19">
        <f t="shared" si="7"/>
        <v>-155914.18000000017</v>
      </c>
      <c r="I53" s="21">
        <f t="shared" si="8"/>
        <v>-0.17784935465034923</v>
      </c>
      <c r="J53" s="1"/>
      <c r="K53" s="19">
        <f t="shared" si="9"/>
        <v>655622.32999999984</v>
      </c>
      <c r="L53" s="81">
        <v>876163.51</v>
      </c>
      <c r="M53" s="19">
        <f t="shared" si="10"/>
        <v>-220541.18000000017</v>
      </c>
      <c r="N53" s="21">
        <f t="shared" si="11"/>
        <v>-0.25171235446680518</v>
      </c>
      <c r="O53" s="53"/>
      <c r="P53" s="53"/>
      <c r="AD53" s="34"/>
      <c r="AE53" s="34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 t="s">
        <v>42</v>
      </c>
      <c r="B54" s="79">
        <v>0</v>
      </c>
      <c r="C54" s="79">
        <v>0</v>
      </c>
      <c r="D54" s="79">
        <v>0</v>
      </c>
      <c r="E54" s="19">
        <f>'1QTR510'!H54</f>
        <v>0</v>
      </c>
      <c r="F54" s="19">
        <f t="shared" si="6"/>
        <v>0</v>
      </c>
      <c r="G54" s="81">
        <v>0</v>
      </c>
      <c r="H54" s="19">
        <f t="shared" si="7"/>
        <v>0</v>
      </c>
      <c r="I54" s="21" t="str">
        <f t="shared" si="8"/>
        <v xml:space="preserve"> </v>
      </c>
      <c r="J54" s="1"/>
      <c r="K54" s="19">
        <f t="shared" si="9"/>
        <v>0</v>
      </c>
      <c r="L54" s="81">
        <v>0</v>
      </c>
      <c r="M54" s="19">
        <f t="shared" si="10"/>
        <v>0</v>
      </c>
      <c r="N54" s="21" t="str">
        <f t="shared" si="11"/>
        <v xml:space="preserve"> </v>
      </c>
      <c r="O54" s="53"/>
      <c r="P54" s="53"/>
      <c r="AD54" s="34"/>
      <c r="AE54" s="34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 t="s">
        <v>43</v>
      </c>
      <c r="B55" s="79">
        <v>0</v>
      </c>
      <c r="C55" s="79">
        <v>28.95</v>
      </c>
      <c r="D55" s="79">
        <v>0</v>
      </c>
      <c r="E55" s="19">
        <f>'1QTR510'!H55</f>
        <v>0</v>
      </c>
      <c r="F55" s="19">
        <f t="shared" si="6"/>
        <v>28.95</v>
      </c>
      <c r="G55" s="81">
        <v>2.7</v>
      </c>
      <c r="H55" s="19">
        <f t="shared" si="7"/>
        <v>26.25</v>
      </c>
      <c r="I55" s="21">
        <f t="shared" si="8"/>
        <v>9.7222222222222214</v>
      </c>
      <c r="J55" s="1"/>
      <c r="K55" s="19">
        <f t="shared" si="9"/>
        <v>28.95</v>
      </c>
      <c r="L55" s="81">
        <v>2.7</v>
      </c>
      <c r="M55" s="19">
        <f t="shared" si="10"/>
        <v>26.25</v>
      </c>
      <c r="N55" s="21">
        <f t="shared" si="11"/>
        <v>9.7222222222222214</v>
      </c>
      <c r="O55" s="53"/>
      <c r="P55" s="53"/>
      <c r="AD55" s="34"/>
      <c r="AE55" s="34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 t="s">
        <v>44</v>
      </c>
      <c r="B56" s="79">
        <v>0</v>
      </c>
      <c r="C56" s="79">
        <v>0</v>
      </c>
      <c r="D56" s="79">
        <v>0</v>
      </c>
      <c r="E56" s="19">
        <f>'1QTR510'!H56</f>
        <v>0</v>
      </c>
      <c r="F56" s="19">
        <f t="shared" si="6"/>
        <v>0</v>
      </c>
      <c r="G56" s="81">
        <v>0</v>
      </c>
      <c r="H56" s="19">
        <f t="shared" si="7"/>
        <v>0</v>
      </c>
      <c r="I56" s="21" t="str">
        <f t="shared" si="8"/>
        <v xml:space="preserve"> </v>
      </c>
      <c r="J56" s="1"/>
      <c r="K56" s="19">
        <f t="shared" si="9"/>
        <v>0</v>
      </c>
      <c r="L56" s="81">
        <v>0</v>
      </c>
      <c r="M56" s="19">
        <f t="shared" si="10"/>
        <v>0</v>
      </c>
      <c r="N56" s="21" t="str">
        <f t="shared" si="11"/>
        <v xml:space="preserve"> </v>
      </c>
      <c r="O56" s="53"/>
      <c r="P56" s="53"/>
      <c r="AD56" s="34"/>
      <c r="AE56" s="34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 t="s">
        <v>45</v>
      </c>
      <c r="B57" s="79">
        <v>493553.57000000007</v>
      </c>
      <c r="C57" s="79">
        <v>97744.959999999963</v>
      </c>
      <c r="D57" s="79">
        <v>302683.65000000002</v>
      </c>
      <c r="E57" s="19">
        <f>'1QTR510'!H57</f>
        <v>364171.01</v>
      </c>
      <c r="F57" s="19">
        <f t="shared" si="6"/>
        <v>652785.89</v>
      </c>
      <c r="G57" s="81">
        <v>819605.33999999985</v>
      </c>
      <c r="H57" s="19">
        <f t="shared" si="7"/>
        <v>-166819.44999999984</v>
      </c>
      <c r="I57" s="21">
        <f t="shared" si="8"/>
        <v>-0.20353631419726947</v>
      </c>
      <c r="J57" s="1"/>
      <c r="K57" s="19">
        <f t="shared" si="9"/>
        <v>591298.53</v>
      </c>
      <c r="L57" s="81">
        <v>818660.67999999993</v>
      </c>
      <c r="M57" s="19">
        <f t="shared" si="10"/>
        <v>-227362.14999999991</v>
      </c>
      <c r="N57" s="21">
        <f t="shared" si="11"/>
        <v>-0.27772452684548121</v>
      </c>
      <c r="O57" s="53"/>
      <c r="P57" s="53"/>
      <c r="AD57" s="34"/>
      <c r="AE57" s="34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 t="s">
        <v>46</v>
      </c>
      <c r="B58" s="79">
        <v>2463438.11</v>
      </c>
      <c r="C58" s="79">
        <v>498130.52</v>
      </c>
      <c r="D58" s="79">
        <v>1409458.35</v>
      </c>
      <c r="E58" s="19">
        <f>'1QTR510'!H58</f>
        <v>1684932.37</v>
      </c>
      <c r="F58" s="19">
        <f t="shared" si="6"/>
        <v>3237042.65</v>
      </c>
      <c r="G58" s="81">
        <v>3720949.99</v>
      </c>
      <c r="H58" s="19">
        <f t="shared" si="7"/>
        <v>-483907.34000000032</v>
      </c>
      <c r="I58" s="21">
        <f t="shared" si="8"/>
        <v>-0.13004940708703272</v>
      </c>
      <c r="J58" s="1"/>
      <c r="K58" s="19">
        <f t="shared" si="9"/>
        <v>2961568.63</v>
      </c>
      <c r="L58" s="81">
        <v>3704759</v>
      </c>
      <c r="M58" s="19">
        <f t="shared" si="10"/>
        <v>-743190.37000000011</v>
      </c>
      <c r="N58" s="21">
        <f t="shared" si="11"/>
        <v>-0.20060424173340297</v>
      </c>
      <c r="O58" s="53"/>
      <c r="P58" s="53"/>
      <c r="AD58" s="34"/>
      <c r="AE58" s="34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 t="s">
        <v>47</v>
      </c>
      <c r="B59" s="79">
        <v>2960551.96</v>
      </c>
      <c r="C59" s="79">
        <v>585985.54</v>
      </c>
      <c r="D59" s="79">
        <v>1804628.83</v>
      </c>
      <c r="E59" s="19">
        <f>'1QTR510'!H59</f>
        <v>2166105.6</v>
      </c>
      <c r="F59" s="19">
        <f t="shared" si="6"/>
        <v>3908014.27</v>
      </c>
      <c r="G59" s="81">
        <v>5085861.9899999993</v>
      </c>
      <c r="H59" s="19">
        <f t="shared" si="7"/>
        <v>-1177847.7199999993</v>
      </c>
      <c r="I59" s="21">
        <f t="shared" si="8"/>
        <v>-0.23159254464944679</v>
      </c>
      <c r="J59" s="1"/>
      <c r="K59" s="19">
        <f t="shared" si="9"/>
        <v>3546537.5</v>
      </c>
      <c r="L59" s="81">
        <v>5072840.1999999993</v>
      </c>
      <c r="M59" s="19">
        <f t="shared" si="10"/>
        <v>-1526302.6999999993</v>
      </c>
      <c r="N59" s="21">
        <f t="shared" si="11"/>
        <v>-0.3008773467770578</v>
      </c>
      <c r="O59" s="53"/>
      <c r="P59" s="53"/>
      <c r="AD59" s="34"/>
      <c r="AE59" s="34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 t="s">
        <v>48</v>
      </c>
      <c r="B60" s="79">
        <v>1480302.07</v>
      </c>
      <c r="C60" s="79">
        <v>294144.69999999995</v>
      </c>
      <c r="D60" s="79">
        <v>902314.43</v>
      </c>
      <c r="E60" s="19">
        <f>'1QTR510'!H60</f>
        <v>1083052.82</v>
      </c>
      <c r="F60" s="19">
        <f t="shared" si="6"/>
        <v>1955185.1600000001</v>
      </c>
      <c r="G60" s="81">
        <v>2549140.71</v>
      </c>
      <c r="H60" s="19">
        <f t="shared" si="7"/>
        <v>-593955.54999999981</v>
      </c>
      <c r="I60" s="21">
        <f t="shared" si="8"/>
        <v>-0.23300226137771729</v>
      </c>
      <c r="J60" s="1"/>
      <c r="K60" s="19">
        <f t="shared" si="9"/>
        <v>1774446.77</v>
      </c>
      <c r="L60" s="81">
        <v>2542629.84</v>
      </c>
      <c r="M60" s="19">
        <f t="shared" si="10"/>
        <v>-768183.06999999983</v>
      </c>
      <c r="N60" s="21">
        <f t="shared" si="11"/>
        <v>-0.30212147199531014</v>
      </c>
      <c r="O60" s="53"/>
      <c r="P60" s="53"/>
      <c r="AD60" s="34"/>
      <c r="AE60" s="34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>
      <c r="A61" s="6" t="s">
        <v>49</v>
      </c>
      <c r="B61" s="79" t="s">
        <v>128</v>
      </c>
      <c r="C61" s="79" t="s">
        <v>123</v>
      </c>
      <c r="D61" s="79" t="s">
        <v>123</v>
      </c>
      <c r="E61" s="19" t="s">
        <v>123</v>
      </c>
      <c r="F61" s="19" t="s">
        <v>128</v>
      </c>
      <c r="G61" s="81" t="s">
        <v>128</v>
      </c>
      <c r="H61" s="19" t="s">
        <v>128</v>
      </c>
      <c r="I61" s="21"/>
      <c r="J61" s="1"/>
      <c r="K61" s="19" t="s">
        <v>128</v>
      </c>
      <c r="L61" s="81" t="s">
        <v>128</v>
      </c>
      <c r="M61" s="19" t="s">
        <v>128</v>
      </c>
      <c r="N61" s="21"/>
      <c r="O61" s="53"/>
      <c r="P61" s="53"/>
      <c r="AD61" s="34"/>
      <c r="AE61" s="34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 t="s">
        <v>50</v>
      </c>
      <c r="B62" s="79">
        <v>12960365.439999999</v>
      </c>
      <c r="C62" s="79">
        <v>2601270.5700000003</v>
      </c>
      <c r="D62" s="79">
        <v>7825900.5099999998</v>
      </c>
      <c r="E62" s="19">
        <f>'1QTR510'!H62</f>
        <v>9413400.0899999999</v>
      </c>
      <c r="F62" s="19">
        <f t="shared" ref="F62:F93" si="12">B62+C62-D62+E62</f>
        <v>17149135.59</v>
      </c>
      <c r="G62" s="81">
        <v>23023214.170000002</v>
      </c>
      <c r="H62" s="19">
        <f t="shared" ref="H62:H93" si="13">F62-G62</f>
        <v>-5874078.5800000019</v>
      </c>
      <c r="I62" s="21">
        <f t="shared" ref="I62:I106" si="14">IF(ISERR(+F62/G62-1)," ",+F62/G62-1)</f>
        <v>-0.25513720789055239</v>
      </c>
      <c r="J62" s="1"/>
      <c r="K62" s="19">
        <f t="shared" ref="K62:K93" si="15">B62+C62</f>
        <v>15561636.01</v>
      </c>
      <c r="L62" s="81">
        <v>22983152.330000002</v>
      </c>
      <c r="M62" s="19">
        <f t="shared" ref="M62:M93" si="16">K62-L62</f>
        <v>-7421516.3200000022</v>
      </c>
      <c r="N62" s="21">
        <f t="shared" ref="N62:N106" si="17">IF(ISERR(+K62/L62-1)," ",+K62/L62-1)</f>
        <v>-0.32291115741823917</v>
      </c>
      <c r="O62" s="53"/>
      <c r="P62" s="53"/>
      <c r="AD62" s="34"/>
      <c r="AE62" s="34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 t="s">
        <v>51</v>
      </c>
      <c r="B63" s="79">
        <v>946640.33</v>
      </c>
      <c r="C63" s="79">
        <v>198151.60000000021</v>
      </c>
      <c r="D63" s="79">
        <v>573806.19999999995</v>
      </c>
      <c r="E63" s="19">
        <f>'1QTR510'!H63</f>
        <v>693350.58</v>
      </c>
      <c r="F63" s="19">
        <f t="shared" si="12"/>
        <v>1264336.31</v>
      </c>
      <c r="G63" s="81">
        <v>1555290.25</v>
      </c>
      <c r="H63" s="19">
        <f t="shared" si="13"/>
        <v>-290953.93999999994</v>
      </c>
      <c r="I63" s="21">
        <f t="shared" si="14"/>
        <v>-0.18707372466329031</v>
      </c>
      <c r="J63" s="1"/>
      <c r="K63" s="19">
        <f t="shared" si="15"/>
        <v>1144791.9300000002</v>
      </c>
      <c r="L63" s="81">
        <v>1549950.73</v>
      </c>
      <c r="M63" s="19">
        <f t="shared" si="16"/>
        <v>-405158.79999999981</v>
      </c>
      <c r="N63" s="21">
        <f t="shared" si="17"/>
        <v>-0.26140108337508239</v>
      </c>
      <c r="O63" s="53"/>
      <c r="P63" s="53"/>
      <c r="AD63" s="34"/>
      <c r="AE63" s="34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 t="s">
        <v>52</v>
      </c>
      <c r="B64" s="79">
        <v>6548986.5199999996</v>
      </c>
      <c r="C64" s="79">
        <v>1263720.6600000001</v>
      </c>
      <c r="D64" s="79">
        <v>4042345.76</v>
      </c>
      <c r="E64" s="19">
        <f>'1QTR510'!H64</f>
        <v>4887056.05</v>
      </c>
      <c r="F64" s="19">
        <f t="shared" si="12"/>
        <v>8657417.4699999988</v>
      </c>
      <c r="G64" s="81">
        <v>10551783.91</v>
      </c>
      <c r="H64" s="19">
        <f t="shared" si="13"/>
        <v>-1894366.4400000013</v>
      </c>
      <c r="I64" s="21">
        <f t="shared" si="14"/>
        <v>-0.17953044301871046</v>
      </c>
      <c r="J64" s="1"/>
      <c r="K64" s="19">
        <f t="shared" si="15"/>
        <v>7812707.1799999997</v>
      </c>
      <c r="L64" s="81">
        <v>10531852.899999999</v>
      </c>
      <c r="M64" s="19">
        <f t="shared" si="16"/>
        <v>-2719145.7199999988</v>
      </c>
      <c r="N64" s="21">
        <f t="shared" si="17"/>
        <v>-0.25818303254121588</v>
      </c>
      <c r="O64" s="53"/>
      <c r="P64" s="53"/>
      <c r="AD64" s="34"/>
      <c r="AE64" s="34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 t="s">
        <v>53</v>
      </c>
      <c r="B65" s="79">
        <v>1787694.06</v>
      </c>
      <c r="C65" s="79">
        <v>399405.10000000009</v>
      </c>
      <c r="D65" s="79">
        <v>1069359.97</v>
      </c>
      <c r="E65" s="19">
        <f>'1QTR510'!H65</f>
        <v>1287766.4099999999</v>
      </c>
      <c r="F65" s="19">
        <f t="shared" si="12"/>
        <v>2405505.6</v>
      </c>
      <c r="G65" s="81">
        <v>2865760.93</v>
      </c>
      <c r="H65" s="19">
        <f t="shared" si="13"/>
        <v>-460255.33000000007</v>
      </c>
      <c r="I65" s="21">
        <f t="shared" si="14"/>
        <v>-0.16060492875796173</v>
      </c>
      <c r="J65" s="1"/>
      <c r="K65" s="19">
        <f t="shared" si="15"/>
        <v>2187099.16</v>
      </c>
      <c r="L65" s="81">
        <v>2855685.8200000003</v>
      </c>
      <c r="M65" s="19">
        <f t="shared" si="16"/>
        <v>-668586.66000000015</v>
      </c>
      <c r="N65" s="21">
        <f t="shared" si="17"/>
        <v>-0.23412472594761846</v>
      </c>
      <c r="O65" s="53"/>
      <c r="P65" s="53"/>
      <c r="AD65" s="34"/>
      <c r="AE65" s="34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 t="s">
        <v>54</v>
      </c>
      <c r="B66" s="79">
        <v>1731727.5300000003</v>
      </c>
      <c r="C66" s="79">
        <v>364889.95999999973</v>
      </c>
      <c r="D66" s="79">
        <v>1060973.8899999999</v>
      </c>
      <c r="E66" s="19">
        <f>'1QTR510'!H66</f>
        <v>1274038.83</v>
      </c>
      <c r="F66" s="19">
        <f t="shared" si="12"/>
        <v>2309682.4300000002</v>
      </c>
      <c r="G66" s="81">
        <v>2861026.11</v>
      </c>
      <c r="H66" s="19">
        <f t="shared" si="13"/>
        <v>-551343.6799999997</v>
      </c>
      <c r="I66" s="21">
        <f t="shared" si="14"/>
        <v>-0.19270837063419866</v>
      </c>
      <c r="J66" s="1"/>
      <c r="K66" s="19">
        <f t="shared" si="15"/>
        <v>2096617.49</v>
      </c>
      <c r="L66" s="81">
        <v>2858376.09</v>
      </c>
      <c r="M66" s="19">
        <f t="shared" si="16"/>
        <v>-761758.59999999986</v>
      </c>
      <c r="N66" s="21">
        <f t="shared" si="17"/>
        <v>-0.2665004799980677</v>
      </c>
      <c r="O66" s="53"/>
      <c r="P66" s="53"/>
      <c r="AD66" s="34"/>
      <c r="AE66" s="34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 t="s">
        <v>55</v>
      </c>
      <c r="B67" s="79">
        <v>3128855.9</v>
      </c>
      <c r="C67" s="79">
        <v>638546.26000000024</v>
      </c>
      <c r="D67" s="79">
        <v>1864667.61</v>
      </c>
      <c r="E67" s="19">
        <f>'1QTR510'!H67</f>
        <v>2242135.7200000002</v>
      </c>
      <c r="F67" s="19">
        <f t="shared" si="12"/>
        <v>4144870.2700000005</v>
      </c>
      <c r="G67" s="81">
        <v>5087473.62</v>
      </c>
      <c r="H67" s="19">
        <f t="shared" si="13"/>
        <v>-942603.34999999963</v>
      </c>
      <c r="I67" s="21">
        <f t="shared" si="14"/>
        <v>-0.1852792604750646</v>
      </c>
      <c r="J67" s="1"/>
      <c r="K67" s="19">
        <f t="shared" si="15"/>
        <v>3767402.16</v>
      </c>
      <c r="L67" s="81">
        <v>5081864.42</v>
      </c>
      <c r="M67" s="19">
        <f t="shared" si="16"/>
        <v>-1314462.2599999998</v>
      </c>
      <c r="N67" s="21">
        <f t="shared" si="17"/>
        <v>-0.25865748303454339</v>
      </c>
      <c r="O67" s="53"/>
      <c r="P67" s="53"/>
      <c r="AD67" s="34"/>
      <c r="AE67" s="34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 t="s">
        <v>56</v>
      </c>
      <c r="B68" s="79">
        <v>2798959.92</v>
      </c>
      <c r="C68" s="79">
        <v>565536.54</v>
      </c>
      <c r="D68" s="79">
        <v>1750081.4</v>
      </c>
      <c r="E68" s="19">
        <f>'1QTR510'!H68</f>
        <v>2118179.5</v>
      </c>
      <c r="F68" s="19">
        <f t="shared" si="12"/>
        <v>3732594.56</v>
      </c>
      <c r="G68" s="81">
        <v>4659150.2300000004</v>
      </c>
      <c r="H68" s="19">
        <f t="shared" si="13"/>
        <v>-926555.67000000039</v>
      </c>
      <c r="I68" s="21">
        <f t="shared" si="14"/>
        <v>-0.19886795322330708</v>
      </c>
      <c r="J68" s="1"/>
      <c r="K68" s="19">
        <f t="shared" si="15"/>
        <v>3364496.46</v>
      </c>
      <c r="L68" s="81">
        <v>4641325.67</v>
      </c>
      <c r="M68" s="19">
        <f t="shared" si="16"/>
        <v>-1276829.21</v>
      </c>
      <c r="N68" s="21">
        <f t="shared" si="17"/>
        <v>-0.2751001116454731</v>
      </c>
      <c r="O68" s="53"/>
      <c r="P68" s="53"/>
      <c r="AD68" s="34"/>
      <c r="AE68" s="34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 t="s">
        <v>57</v>
      </c>
      <c r="B69" s="79">
        <v>1119622.82</v>
      </c>
      <c r="C69" s="79">
        <v>221424.09000000008</v>
      </c>
      <c r="D69" s="79">
        <v>684847.33</v>
      </c>
      <c r="E69" s="19">
        <f>'1QTR510'!H69</f>
        <v>823004.53</v>
      </c>
      <c r="F69" s="19">
        <f t="shared" si="12"/>
        <v>1479204.1100000003</v>
      </c>
      <c r="G69" s="81">
        <v>1838946.94</v>
      </c>
      <c r="H69" s="19">
        <f t="shared" si="13"/>
        <v>-359742.82999999961</v>
      </c>
      <c r="I69" s="21">
        <f t="shared" si="14"/>
        <v>-0.19562436641048475</v>
      </c>
      <c r="J69" s="1"/>
      <c r="K69" s="19">
        <f t="shared" si="15"/>
        <v>1341046.9100000001</v>
      </c>
      <c r="L69" s="81">
        <v>1830566.9999999998</v>
      </c>
      <c r="M69" s="19">
        <f t="shared" si="16"/>
        <v>-489520.08999999962</v>
      </c>
      <c r="N69" s="21">
        <f t="shared" si="17"/>
        <v>-0.26741446229501553</v>
      </c>
      <c r="O69" s="53"/>
      <c r="P69" s="53"/>
      <c r="AD69" s="34"/>
      <c r="AE69" s="34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 t="s">
        <v>58</v>
      </c>
      <c r="B70" s="79">
        <v>2808638.44</v>
      </c>
      <c r="C70" s="79">
        <v>549987.56999999983</v>
      </c>
      <c r="D70" s="79">
        <v>1651958.54</v>
      </c>
      <c r="E70" s="19">
        <f>'1QTR510'!H70</f>
        <v>2014482.63</v>
      </c>
      <c r="F70" s="19">
        <f t="shared" si="12"/>
        <v>3721150.0999999996</v>
      </c>
      <c r="G70" s="81">
        <v>4342081.3</v>
      </c>
      <c r="H70" s="19">
        <f t="shared" si="13"/>
        <v>-620931.20000000019</v>
      </c>
      <c r="I70" s="21">
        <f t="shared" si="14"/>
        <v>-0.14300312617361632</v>
      </c>
      <c r="J70" s="1"/>
      <c r="K70" s="19">
        <f t="shared" si="15"/>
        <v>3358626.01</v>
      </c>
      <c r="L70" s="81">
        <v>4309921.42</v>
      </c>
      <c r="M70" s="19">
        <f t="shared" si="16"/>
        <v>-951295.41000000015</v>
      </c>
      <c r="N70" s="21">
        <f t="shared" si="17"/>
        <v>-0.22072221678695947</v>
      </c>
      <c r="O70" s="53"/>
      <c r="P70" s="53"/>
      <c r="AD70" s="34"/>
      <c r="AE70" s="34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 t="s">
        <v>59</v>
      </c>
      <c r="B71" s="79">
        <v>1932609.18</v>
      </c>
      <c r="C71" s="79">
        <v>418326.24</v>
      </c>
      <c r="D71" s="79">
        <v>1172814.1599999999</v>
      </c>
      <c r="E71" s="19">
        <f>'1QTR510'!H71</f>
        <v>1410959.34</v>
      </c>
      <c r="F71" s="19">
        <f t="shared" si="12"/>
        <v>2589080.6</v>
      </c>
      <c r="G71" s="81">
        <v>3086505.9200000004</v>
      </c>
      <c r="H71" s="19">
        <f t="shared" si="13"/>
        <v>-497425.3200000003</v>
      </c>
      <c r="I71" s="21">
        <f t="shared" si="14"/>
        <v>-0.16116130436581189</v>
      </c>
      <c r="J71" s="1"/>
      <c r="K71" s="19">
        <f t="shared" si="15"/>
        <v>2350935.42</v>
      </c>
      <c r="L71" s="81">
        <v>3081127.2300000004</v>
      </c>
      <c r="M71" s="19">
        <f t="shared" si="16"/>
        <v>-730191.81000000052</v>
      </c>
      <c r="N71" s="21">
        <f t="shared" si="17"/>
        <v>-0.23698852903260359</v>
      </c>
      <c r="O71" s="53"/>
      <c r="P71" s="53"/>
      <c r="AD71" s="34"/>
      <c r="AE71" s="34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 t="s">
        <v>7</v>
      </c>
      <c r="B72" s="79">
        <v>1440998.2600000002</v>
      </c>
      <c r="C72" s="79">
        <v>303167.95999999996</v>
      </c>
      <c r="D72" s="79">
        <v>891738.44</v>
      </c>
      <c r="E72" s="19">
        <f>'1QTR510'!H72</f>
        <v>1074666.46</v>
      </c>
      <c r="F72" s="19">
        <f t="shared" si="12"/>
        <v>1927094.2400000002</v>
      </c>
      <c r="G72" s="81">
        <v>2347480.7399999998</v>
      </c>
      <c r="H72" s="19">
        <f t="shared" si="13"/>
        <v>-420386.49999999953</v>
      </c>
      <c r="I72" s="21">
        <f t="shared" si="14"/>
        <v>-0.17907985051242614</v>
      </c>
      <c r="J72" s="1"/>
      <c r="K72" s="19">
        <f t="shared" si="15"/>
        <v>1744166.2200000002</v>
      </c>
      <c r="L72" s="81">
        <v>2339124.7599999998</v>
      </c>
      <c r="M72" s="19">
        <f t="shared" si="16"/>
        <v>-594958.53999999957</v>
      </c>
      <c r="N72" s="21">
        <f t="shared" si="17"/>
        <v>-0.25435092226547151</v>
      </c>
      <c r="O72" s="53"/>
      <c r="P72" s="53"/>
      <c r="AD72" s="34"/>
      <c r="AE72" s="34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 t="s">
        <v>60</v>
      </c>
      <c r="B73" s="79">
        <v>992221.91</v>
      </c>
      <c r="C73" s="79">
        <v>198605.68999999983</v>
      </c>
      <c r="D73" s="79">
        <v>603348.55000000005</v>
      </c>
      <c r="E73" s="19">
        <f>'1QTR510'!H73</f>
        <v>724540.06</v>
      </c>
      <c r="F73" s="19">
        <f t="shared" si="12"/>
        <v>1312019.1099999999</v>
      </c>
      <c r="G73" s="81">
        <v>1637484.5299999998</v>
      </c>
      <c r="H73" s="19">
        <f t="shared" si="13"/>
        <v>-325465.41999999993</v>
      </c>
      <c r="I73" s="21">
        <f t="shared" si="14"/>
        <v>-0.19875938614210908</v>
      </c>
      <c r="J73" s="1"/>
      <c r="K73" s="19">
        <f t="shared" si="15"/>
        <v>1190827.5999999999</v>
      </c>
      <c r="L73" s="81">
        <v>1635069.13</v>
      </c>
      <c r="M73" s="19">
        <f t="shared" si="16"/>
        <v>-444241.53</v>
      </c>
      <c r="N73" s="21">
        <f t="shared" si="17"/>
        <v>-0.27169587013119134</v>
      </c>
      <c r="O73" s="53"/>
      <c r="P73" s="53"/>
      <c r="AD73" s="34"/>
      <c r="AE73" s="34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 t="s">
        <v>61</v>
      </c>
      <c r="B74" s="79">
        <v>9095208.8200000003</v>
      </c>
      <c r="C74" s="79">
        <v>1853572.0799999982</v>
      </c>
      <c r="D74" s="79">
        <v>5452295.0499999998</v>
      </c>
      <c r="E74" s="19">
        <f>'1QTR510'!H74</f>
        <v>6552989.2800000003</v>
      </c>
      <c r="F74" s="19">
        <f t="shared" si="12"/>
        <v>12049475.129999999</v>
      </c>
      <c r="G74" s="81">
        <v>15015319.98</v>
      </c>
      <c r="H74" s="19">
        <f t="shared" si="13"/>
        <v>-2965844.8500000015</v>
      </c>
      <c r="I74" s="21">
        <f t="shared" si="14"/>
        <v>-0.19752125522136232</v>
      </c>
      <c r="J74" s="1"/>
      <c r="K74" s="19">
        <f t="shared" si="15"/>
        <v>10948780.899999999</v>
      </c>
      <c r="L74" s="81">
        <v>15007833.119999999</v>
      </c>
      <c r="M74" s="19">
        <f t="shared" si="16"/>
        <v>-4059052.2200000007</v>
      </c>
      <c r="N74" s="21">
        <f t="shared" si="17"/>
        <v>-0.27046224378593042</v>
      </c>
      <c r="O74" s="53"/>
      <c r="P74" s="53"/>
      <c r="AD74" s="34"/>
      <c r="AE74" s="34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 t="s">
        <v>62</v>
      </c>
      <c r="B75" s="79">
        <v>37578774.109999999</v>
      </c>
      <c r="C75" s="79">
        <v>7387464.7300000042</v>
      </c>
      <c r="D75" s="79">
        <v>22778171.039999999</v>
      </c>
      <c r="E75" s="19">
        <f>'1QTR510'!H75</f>
        <v>27458367.129999999</v>
      </c>
      <c r="F75" s="19">
        <f t="shared" si="12"/>
        <v>49646434.930000007</v>
      </c>
      <c r="G75" s="81">
        <v>60648975.480000004</v>
      </c>
      <c r="H75" s="19">
        <f t="shared" si="13"/>
        <v>-11002540.549999997</v>
      </c>
      <c r="I75" s="21">
        <f t="shared" si="14"/>
        <v>-0.18141346103411538</v>
      </c>
      <c r="J75" s="1"/>
      <c r="K75" s="19">
        <f t="shared" si="15"/>
        <v>44966238.840000004</v>
      </c>
      <c r="L75" s="81">
        <v>60520997.460000001</v>
      </c>
      <c r="M75" s="19">
        <f t="shared" si="16"/>
        <v>-15554758.619999997</v>
      </c>
      <c r="N75" s="21">
        <f t="shared" si="17"/>
        <v>-0.25701424749783031</v>
      </c>
      <c r="O75" s="53"/>
      <c r="P75" s="53"/>
      <c r="AD75" s="34"/>
      <c r="AE75" s="34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 t="s">
        <v>63</v>
      </c>
      <c r="B76" s="79">
        <v>1203256.3600000001</v>
      </c>
      <c r="C76" s="79">
        <v>355781.80999999982</v>
      </c>
      <c r="D76" s="79">
        <v>721949.8</v>
      </c>
      <c r="E76" s="19">
        <f>'1QTR510'!H76</f>
        <v>867699.98</v>
      </c>
      <c r="F76" s="19">
        <f t="shared" si="12"/>
        <v>1704788.3499999999</v>
      </c>
      <c r="G76" s="81">
        <v>1997843.2399999998</v>
      </c>
      <c r="H76" s="19">
        <f t="shared" si="13"/>
        <v>-293054.8899999999</v>
      </c>
      <c r="I76" s="21">
        <f t="shared" si="14"/>
        <v>-0.14668562784735795</v>
      </c>
      <c r="J76" s="1"/>
      <c r="K76" s="19">
        <f t="shared" si="15"/>
        <v>1559038.17</v>
      </c>
      <c r="L76" s="81">
        <v>1990915.3199999998</v>
      </c>
      <c r="M76" s="19">
        <f t="shared" si="16"/>
        <v>-431877.14999999991</v>
      </c>
      <c r="N76" s="21">
        <f t="shared" si="17"/>
        <v>-0.21692391718599058</v>
      </c>
      <c r="O76" s="53"/>
      <c r="P76" s="53"/>
      <c r="AD76" s="34"/>
      <c r="AE76" s="34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 t="s">
        <v>64</v>
      </c>
      <c r="B77" s="79">
        <v>1094415.7</v>
      </c>
      <c r="C77" s="79">
        <v>215246.54000000004</v>
      </c>
      <c r="D77" s="79">
        <v>653028.43999999994</v>
      </c>
      <c r="E77" s="19">
        <f>'1QTR510'!H77</f>
        <v>785555.88</v>
      </c>
      <c r="F77" s="19">
        <f t="shared" si="12"/>
        <v>1442189.6800000002</v>
      </c>
      <c r="G77" s="81">
        <v>1722223.65</v>
      </c>
      <c r="H77" s="19">
        <f t="shared" si="13"/>
        <v>-280033.96999999974</v>
      </c>
      <c r="I77" s="21">
        <f t="shared" si="14"/>
        <v>-0.16260023487657937</v>
      </c>
      <c r="J77" s="1"/>
      <c r="K77" s="19">
        <f t="shared" si="15"/>
        <v>1309662.24</v>
      </c>
      <c r="L77" s="81">
        <v>1716162.2599999998</v>
      </c>
      <c r="M77" s="19">
        <f t="shared" si="16"/>
        <v>-406500.01999999979</v>
      </c>
      <c r="N77" s="21">
        <f t="shared" si="17"/>
        <v>-0.23686572620470037</v>
      </c>
      <c r="O77" s="53"/>
      <c r="P77" s="53"/>
      <c r="AD77" s="34"/>
      <c r="AE77" s="34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 t="s">
        <v>9</v>
      </c>
      <c r="B78" s="79">
        <v>979186.03</v>
      </c>
      <c r="C78" s="79">
        <v>203582.58999999985</v>
      </c>
      <c r="D78" s="79">
        <v>603298.37</v>
      </c>
      <c r="E78" s="19">
        <f>'1QTR510'!H78</f>
        <v>725755.31</v>
      </c>
      <c r="F78" s="19">
        <f t="shared" si="12"/>
        <v>1305225.56</v>
      </c>
      <c r="G78" s="81">
        <v>1467323.8200000003</v>
      </c>
      <c r="H78" s="19">
        <f t="shared" si="13"/>
        <v>-162098.26000000024</v>
      </c>
      <c r="I78" s="21">
        <f t="shared" si="14"/>
        <v>-0.11047204290597568</v>
      </c>
      <c r="J78" s="1"/>
      <c r="K78" s="19">
        <f t="shared" si="15"/>
        <v>1182768.6199999999</v>
      </c>
      <c r="L78" s="81">
        <v>1464119.4200000002</v>
      </c>
      <c r="M78" s="19">
        <f t="shared" si="16"/>
        <v>-281350.80000000028</v>
      </c>
      <c r="N78" s="21">
        <f t="shared" si="17"/>
        <v>-0.19216383319333352</v>
      </c>
      <c r="O78" s="53"/>
      <c r="P78" s="53"/>
      <c r="AD78" s="34"/>
      <c r="AE78" s="34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 t="s">
        <v>65</v>
      </c>
      <c r="B79" s="79">
        <v>1922794.74</v>
      </c>
      <c r="C79" s="79">
        <v>367212.36999999988</v>
      </c>
      <c r="D79" s="79">
        <v>1216105.47</v>
      </c>
      <c r="E79" s="19">
        <f>'1QTR510'!H79</f>
        <v>1465211.69</v>
      </c>
      <c r="F79" s="19">
        <f t="shared" si="12"/>
        <v>2539113.33</v>
      </c>
      <c r="G79" s="81">
        <v>3051745.71</v>
      </c>
      <c r="H79" s="19">
        <f t="shared" si="13"/>
        <v>-512632.37999999989</v>
      </c>
      <c r="I79" s="21">
        <f t="shared" si="14"/>
        <v>-0.16798004444479087</v>
      </c>
      <c r="J79" s="1"/>
      <c r="K79" s="19">
        <f t="shared" si="15"/>
        <v>2290007.11</v>
      </c>
      <c r="L79" s="81">
        <v>3038613.23</v>
      </c>
      <c r="M79" s="19">
        <f t="shared" si="16"/>
        <v>-748606.12000000011</v>
      </c>
      <c r="N79" s="21">
        <f t="shared" si="17"/>
        <v>-0.24636439827519607</v>
      </c>
      <c r="O79" s="53"/>
      <c r="P79" s="53"/>
      <c r="AD79" s="34"/>
      <c r="AE79" s="34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 t="s">
        <v>66</v>
      </c>
      <c r="B80" s="79">
        <v>1496183.81</v>
      </c>
      <c r="C80" s="79">
        <v>284066.16000000015</v>
      </c>
      <c r="D80" s="79">
        <v>889610.28</v>
      </c>
      <c r="E80" s="19">
        <f>'1QTR510'!H80</f>
        <v>1068914.3500000001</v>
      </c>
      <c r="F80" s="19">
        <f t="shared" si="12"/>
        <v>1959554.0400000003</v>
      </c>
      <c r="G80" s="81">
        <v>2408308.7999999998</v>
      </c>
      <c r="H80" s="19">
        <f t="shared" si="13"/>
        <v>-448754.75999999954</v>
      </c>
      <c r="I80" s="21">
        <f t="shared" si="14"/>
        <v>-0.18633605457904712</v>
      </c>
      <c r="J80" s="1"/>
      <c r="K80" s="19">
        <f t="shared" si="15"/>
        <v>1780249.9700000002</v>
      </c>
      <c r="L80" s="81">
        <v>2405323.54</v>
      </c>
      <c r="M80" s="19">
        <f t="shared" si="16"/>
        <v>-625073.56999999983</v>
      </c>
      <c r="N80" s="21">
        <f t="shared" si="17"/>
        <v>-0.25987089038342004</v>
      </c>
      <c r="O80" s="53"/>
      <c r="P80" s="53"/>
      <c r="AD80" s="34"/>
      <c r="AE80" s="34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 t="s">
        <v>67</v>
      </c>
      <c r="B81" s="79">
        <v>143884.38</v>
      </c>
      <c r="C81" s="79">
        <v>24669.219999999972</v>
      </c>
      <c r="D81" s="79">
        <v>80285.05</v>
      </c>
      <c r="E81" s="19">
        <f>'1QTR510'!H81</f>
        <v>96535.89</v>
      </c>
      <c r="F81" s="19">
        <f t="shared" si="12"/>
        <v>184804.43999999997</v>
      </c>
      <c r="G81" s="81">
        <v>241071.01</v>
      </c>
      <c r="H81" s="19">
        <f t="shared" si="13"/>
        <v>-56266.570000000036</v>
      </c>
      <c r="I81" s="21">
        <f t="shared" si="14"/>
        <v>-0.23340247340399845</v>
      </c>
      <c r="J81" s="1"/>
      <c r="K81" s="19">
        <f t="shared" si="15"/>
        <v>168553.59999999998</v>
      </c>
      <c r="L81" s="81">
        <v>240976.93</v>
      </c>
      <c r="M81" s="19">
        <f t="shared" si="16"/>
        <v>-72423.330000000016</v>
      </c>
      <c r="N81" s="21">
        <f t="shared" si="17"/>
        <v>-0.30054051232207168</v>
      </c>
      <c r="O81" s="53"/>
      <c r="P81" s="53"/>
      <c r="AD81" s="34"/>
      <c r="AE81" s="34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 t="s">
        <v>68</v>
      </c>
      <c r="B82" s="79">
        <v>1460277.7999999998</v>
      </c>
      <c r="C82" s="79">
        <v>267075.78000000003</v>
      </c>
      <c r="D82" s="79">
        <v>891116.16</v>
      </c>
      <c r="E82" s="19">
        <f>'1QTR510'!H82</f>
        <v>1074532.51</v>
      </c>
      <c r="F82" s="19">
        <f t="shared" si="12"/>
        <v>1910769.9299999997</v>
      </c>
      <c r="G82" s="81">
        <v>2452179.4400000004</v>
      </c>
      <c r="H82" s="19">
        <f t="shared" si="13"/>
        <v>-541409.51000000071</v>
      </c>
      <c r="I82" s="21">
        <f t="shared" si="14"/>
        <v>-0.22078706850262175</v>
      </c>
      <c r="J82" s="1"/>
      <c r="K82" s="19">
        <f t="shared" si="15"/>
        <v>1727353.5799999998</v>
      </c>
      <c r="L82" s="81">
        <v>2449764.4500000002</v>
      </c>
      <c r="M82" s="19">
        <f t="shared" si="16"/>
        <v>-722410.87000000034</v>
      </c>
      <c r="N82" s="21">
        <f t="shared" si="17"/>
        <v>-0.29488993115236051</v>
      </c>
      <c r="O82" s="53"/>
      <c r="P82" s="53"/>
      <c r="AD82" s="34"/>
      <c r="AE82" s="34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 t="s">
        <v>69</v>
      </c>
      <c r="B83" s="79">
        <v>3549816.5600000005</v>
      </c>
      <c r="C83" s="79">
        <v>746198.14999999944</v>
      </c>
      <c r="D83" s="79">
        <v>2179054.2799999998</v>
      </c>
      <c r="E83" s="19">
        <f>'1QTR510'!H83</f>
        <v>2627313.85</v>
      </c>
      <c r="F83" s="19">
        <f t="shared" si="12"/>
        <v>4744274.28</v>
      </c>
      <c r="G83" s="81">
        <v>5890589.0899999999</v>
      </c>
      <c r="H83" s="19">
        <f t="shared" si="13"/>
        <v>-1146314.8099999996</v>
      </c>
      <c r="I83" s="21">
        <f t="shared" si="14"/>
        <v>-0.19460104795732736</v>
      </c>
      <c r="J83" s="1"/>
      <c r="K83" s="19">
        <f t="shared" si="15"/>
        <v>4296014.71</v>
      </c>
      <c r="L83" s="81">
        <v>5878848.7799999993</v>
      </c>
      <c r="M83" s="19">
        <f t="shared" si="16"/>
        <v>-1582834.0699999994</v>
      </c>
      <c r="N83" s="21">
        <f t="shared" si="17"/>
        <v>-0.26924218145988776</v>
      </c>
      <c r="O83" s="53"/>
      <c r="P83" s="53"/>
      <c r="AD83" s="34"/>
      <c r="AE83" s="34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 t="s">
        <v>70</v>
      </c>
      <c r="B84" s="79">
        <v>581322.98</v>
      </c>
      <c r="C84" s="79">
        <v>111459.57000000007</v>
      </c>
      <c r="D84" s="79">
        <v>354402.61</v>
      </c>
      <c r="E84" s="19">
        <f>'1QTR510'!H84</f>
        <v>426031.65</v>
      </c>
      <c r="F84" s="19">
        <f t="shared" si="12"/>
        <v>764411.59000000008</v>
      </c>
      <c r="G84" s="81">
        <v>910633.58000000007</v>
      </c>
      <c r="H84" s="19">
        <f t="shared" si="13"/>
        <v>-146221.99</v>
      </c>
      <c r="I84" s="21">
        <f t="shared" si="14"/>
        <v>-0.16057170876567062</v>
      </c>
      <c r="J84" s="1"/>
      <c r="K84" s="19">
        <f t="shared" si="15"/>
        <v>692782.55</v>
      </c>
      <c r="L84" s="81">
        <v>909571.52</v>
      </c>
      <c r="M84" s="19">
        <f t="shared" si="16"/>
        <v>-216788.96999999997</v>
      </c>
      <c r="N84" s="21">
        <f t="shared" si="17"/>
        <v>-0.23834186233095778</v>
      </c>
      <c r="O84" s="53"/>
      <c r="P84" s="53"/>
      <c r="AD84" s="34"/>
      <c r="AE84" s="34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 t="s">
        <v>71</v>
      </c>
      <c r="B85" s="79">
        <v>1455228.9900000002</v>
      </c>
      <c r="C85" s="79">
        <v>328004.86999999965</v>
      </c>
      <c r="D85" s="79">
        <v>935350.57</v>
      </c>
      <c r="E85" s="19">
        <f>'1QTR510'!H85</f>
        <v>1127408.76</v>
      </c>
      <c r="F85" s="19">
        <f t="shared" si="12"/>
        <v>1975292.0499999998</v>
      </c>
      <c r="G85" s="81">
        <v>2591256.2199999997</v>
      </c>
      <c r="H85" s="19">
        <f t="shared" si="13"/>
        <v>-615964.16999999993</v>
      </c>
      <c r="I85" s="21">
        <f t="shared" si="14"/>
        <v>-0.23770870871271854</v>
      </c>
      <c r="J85" s="1"/>
      <c r="K85" s="19">
        <f t="shared" si="15"/>
        <v>1783233.8599999999</v>
      </c>
      <c r="L85" s="81">
        <v>2576282.79</v>
      </c>
      <c r="M85" s="19">
        <f t="shared" si="16"/>
        <v>-793048.93000000017</v>
      </c>
      <c r="N85" s="21">
        <f t="shared" si="17"/>
        <v>-0.30782681663607281</v>
      </c>
      <c r="O85" s="53"/>
      <c r="P85" s="53"/>
      <c r="AD85" s="34"/>
      <c r="AE85" s="34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 t="s">
        <v>72</v>
      </c>
      <c r="B86" s="79">
        <v>1311037.79</v>
      </c>
      <c r="C86" s="79">
        <v>266660.95999999996</v>
      </c>
      <c r="D86" s="79">
        <v>806224.76</v>
      </c>
      <c r="E86" s="19">
        <f>'1QTR510'!H86</f>
        <v>969393.63</v>
      </c>
      <c r="F86" s="19">
        <f t="shared" si="12"/>
        <v>1740867.62</v>
      </c>
      <c r="G86" s="81">
        <v>2634336.7399999998</v>
      </c>
      <c r="H86" s="19">
        <f t="shared" si="13"/>
        <v>-893469.11999999965</v>
      </c>
      <c r="I86" s="21">
        <f t="shared" si="14"/>
        <v>-0.33916283610727749</v>
      </c>
      <c r="J86" s="1"/>
      <c r="K86" s="19">
        <f t="shared" si="15"/>
        <v>1577698.75</v>
      </c>
      <c r="L86" s="81">
        <v>2630364.4099999997</v>
      </c>
      <c r="M86" s="19">
        <f t="shared" si="16"/>
        <v>-1052665.6599999997</v>
      </c>
      <c r="N86" s="21">
        <f t="shared" si="17"/>
        <v>-0.40019765170104316</v>
      </c>
      <c r="O86" s="53"/>
      <c r="P86" s="53"/>
      <c r="AD86" s="34"/>
      <c r="AE86" s="34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 t="s">
        <v>73</v>
      </c>
      <c r="B87" s="79">
        <v>24202163.700000003</v>
      </c>
      <c r="C87" s="79">
        <v>4868567.7599999905</v>
      </c>
      <c r="D87" s="79">
        <v>14628384.439999999</v>
      </c>
      <c r="E87" s="19">
        <f>'1QTR510'!H87</f>
        <v>17632189.98</v>
      </c>
      <c r="F87" s="19">
        <f t="shared" si="12"/>
        <v>32074536.999999993</v>
      </c>
      <c r="G87" s="81">
        <v>38750061.190000005</v>
      </c>
      <c r="H87" s="19">
        <f t="shared" si="13"/>
        <v>-6675524.1900000125</v>
      </c>
      <c r="I87" s="21">
        <f t="shared" si="14"/>
        <v>-0.17227131996691469</v>
      </c>
      <c r="J87" s="1"/>
      <c r="K87" s="19">
        <f t="shared" si="15"/>
        <v>29070731.459999993</v>
      </c>
      <c r="L87" s="81">
        <v>38664024.760000005</v>
      </c>
      <c r="M87" s="19">
        <f t="shared" si="16"/>
        <v>-9593293.3000000119</v>
      </c>
      <c r="N87" s="21">
        <f t="shared" si="17"/>
        <v>-0.24811936572947746</v>
      </c>
      <c r="O87" s="53"/>
      <c r="P87" s="53"/>
      <c r="AD87" s="34"/>
      <c r="AE87" s="34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 t="s">
        <v>74</v>
      </c>
      <c r="B88" s="79">
        <v>1514815.32</v>
      </c>
      <c r="C88" s="79">
        <v>313469.09999999986</v>
      </c>
      <c r="D88" s="79">
        <v>926757.17</v>
      </c>
      <c r="E88" s="19">
        <f>'1QTR510'!H88</f>
        <v>1115860.53</v>
      </c>
      <c r="F88" s="19">
        <f t="shared" si="12"/>
        <v>2017387.7799999998</v>
      </c>
      <c r="G88" s="81">
        <v>2432774.19</v>
      </c>
      <c r="H88" s="19">
        <f t="shared" si="13"/>
        <v>-415386.41000000015</v>
      </c>
      <c r="I88" s="21">
        <f t="shared" si="14"/>
        <v>-0.1707459786886345</v>
      </c>
      <c r="J88" s="1"/>
      <c r="K88" s="19">
        <f t="shared" si="15"/>
        <v>1828284.42</v>
      </c>
      <c r="L88" s="81">
        <v>2426764.9699999997</v>
      </c>
      <c r="M88" s="19">
        <f t="shared" si="16"/>
        <v>-598480.54999999981</v>
      </c>
      <c r="N88" s="21">
        <f t="shared" si="17"/>
        <v>-0.24661660993070944</v>
      </c>
      <c r="O88" s="53"/>
      <c r="P88" s="53"/>
      <c r="AD88" s="34"/>
      <c r="AE88" s="34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 t="s">
        <v>75</v>
      </c>
      <c r="B89" s="79">
        <v>55794538.539999999</v>
      </c>
      <c r="C89" s="79">
        <v>11480908.949999996</v>
      </c>
      <c r="D89" s="79">
        <v>33868373.07</v>
      </c>
      <c r="E89" s="19">
        <f>'1QTR510'!H89</f>
        <v>40811810.810000002</v>
      </c>
      <c r="F89" s="19">
        <f t="shared" si="12"/>
        <v>74218885.229999989</v>
      </c>
      <c r="G89" s="81">
        <v>91134123.770000011</v>
      </c>
      <c r="H89" s="19">
        <f t="shared" si="13"/>
        <v>-16915238.540000021</v>
      </c>
      <c r="I89" s="21">
        <f t="shared" si="14"/>
        <v>-0.18560817661110018</v>
      </c>
      <c r="J89" s="1"/>
      <c r="K89" s="19">
        <f t="shared" si="15"/>
        <v>67275447.489999995</v>
      </c>
      <c r="L89" s="81">
        <v>91056400.49000001</v>
      </c>
      <c r="M89" s="19">
        <f t="shared" si="16"/>
        <v>-23780953.000000015</v>
      </c>
      <c r="N89" s="21">
        <f t="shared" si="17"/>
        <v>-0.26116728612187656</v>
      </c>
      <c r="O89" s="53"/>
      <c r="P89" s="53"/>
      <c r="AD89" s="34"/>
      <c r="AE89" s="34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 t="s">
        <v>76</v>
      </c>
      <c r="B90" s="79">
        <v>5438779.9000000004</v>
      </c>
      <c r="C90" s="79">
        <v>1100148.8299999991</v>
      </c>
      <c r="D90" s="79">
        <v>3553516.58</v>
      </c>
      <c r="E90" s="19">
        <f>'1QTR510'!H90</f>
        <v>4268588.53</v>
      </c>
      <c r="F90" s="19">
        <f t="shared" si="12"/>
        <v>7254000.6799999997</v>
      </c>
      <c r="G90" s="81">
        <v>9556237.3100000005</v>
      </c>
      <c r="H90" s="19">
        <f t="shared" si="13"/>
        <v>-2302236.6300000008</v>
      </c>
      <c r="I90" s="21">
        <f t="shared" si="14"/>
        <v>-0.2409145519639676</v>
      </c>
      <c r="J90" s="1"/>
      <c r="K90" s="19">
        <f t="shared" si="15"/>
        <v>6538928.7299999995</v>
      </c>
      <c r="L90" s="81">
        <v>9534324.3900000006</v>
      </c>
      <c r="M90" s="19">
        <f t="shared" si="16"/>
        <v>-2995395.6600000011</v>
      </c>
      <c r="N90" s="21">
        <f t="shared" si="17"/>
        <v>-0.31416968182262583</v>
      </c>
      <c r="O90" s="53"/>
      <c r="P90" s="53"/>
      <c r="AD90" s="34"/>
      <c r="AE90" s="34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 t="s">
        <v>32</v>
      </c>
      <c r="B91" s="79">
        <v>6885556.5199999996</v>
      </c>
      <c r="C91" s="79">
        <v>1348480.6400000006</v>
      </c>
      <c r="D91" s="79">
        <v>4175006.74</v>
      </c>
      <c r="E91" s="19">
        <f>'1QTR510'!H91</f>
        <v>5034151.6100000003</v>
      </c>
      <c r="F91" s="19">
        <f t="shared" si="12"/>
        <v>9093182.0300000012</v>
      </c>
      <c r="G91" s="81">
        <v>10925243.709999999</v>
      </c>
      <c r="H91" s="19">
        <f t="shared" si="13"/>
        <v>-1832061.6799999978</v>
      </c>
      <c r="I91" s="21">
        <f t="shared" si="14"/>
        <v>-0.1676906921831951</v>
      </c>
      <c r="J91" s="1"/>
      <c r="K91" s="19">
        <f t="shared" si="15"/>
        <v>8234037.1600000001</v>
      </c>
      <c r="L91" s="81">
        <v>10914093.43</v>
      </c>
      <c r="M91" s="19">
        <f t="shared" si="16"/>
        <v>-2680056.2699999996</v>
      </c>
      <c r="N91" s="21">
        <f t="shared" si="17"/>
        <v>-0.24555922002951003</v>
      </c>
      <c r="O91" s="53"/>
      <c r="P91" s="53"/>
      <c r="AD91" s="34"/>
      <c r="AE91" s="34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 t="s">
        <v>77</v>
      </c>
      <c r="B92" s="79">
        <v>17288013.280000001</v>
      </c>
      <c r="C92" s="79">
        <v>3324267.6799999997</v>
      </c>
      <c r="D92" s="79">
        <v>10479069.619999999</v>
      </c>
      <c r="E92" s="19">
        <f>'1QTR510'!H92</f>
        <v>12620648.67</v>
      </c>
      <c r="F92" s="19">
        <f t="shared" si="12"/>
        <v>22753860.010000002</v>
      </c>
      <c r="G92" s="81">
        <v>29547189.390000004</v>
      </c>
      <c r="H92" s="19">
        <f t="shared" si="13"/>
        <v>-6793329.3800000027</v>
      </c>
      <c r="I92" s="21">
        <f t="shared" si="14"/>
        <v>-0.22991457124172854</v>
      </c>
      <c r="J92" s="1"/>
      <c r="K92" s="19">
        <f t="shared" si="15"/>
        <v>20612280.960000001</v>
      </c>
      <c r="L92" s="81">
        <v>29519526.020000003</v>
      </c>
      <c r="M92" s="19">
        <f t="shared" si="16"/>
        <v>-8907245.0600000024</v>
      </c>
      <c r="N92" s="21">
        <f t="shared" si="17"/>
        <v>-0.30174078858736364</v>
      </c>
      <c r="O92" s="53"/>
      <c r="P92" s="53"/>
      <c r="AD92" s="34"/>
      <c r="AE92" s="34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 t="s">
        <v>78</v>
      </c>
      <c r="B93" s="79">
        <v>3852238.16</v>
      </c>
      <c r="C93" s="79">
        <v>784888.52999999933</v>
      </c>
      <c r="D93" s="79">
        <v>2467505.54</v>
      </c>
      <c r="E93" s="19">
        <f>'1QTR510'!H93</f>
        <v>2981795.95</v>
      </c>
      <c r="F93" s="19">
        <f t="shared" si="12"/>
        <v>5151417.0999999996</v>
      </c>
      <c r="G93" s="81">
        <v>6255606.0600000005</v>
      </c>
      <c r="H93" s="19">
        <f t="shared" si="13"/>
        <v>-1104188.9600000009</v>
      </c>
      <c r="I93" s="21">
        <f t="shared" si="14"/>
        <v>-0.17651190778467929</v>
      </c>
      <c r="J93" s="1"/>
      <c r="K93" s="19">
        <f t="shared" si="15"/>
        <v>4637126.6899999995</v>
      </c>
      <c r="L93" s="81">
        <v>6220343.21</v>
      </c>
      <c r="M93" s="19">
        <f t="shared" si="16"/>
        <v>-1583216.5200000005</v>
      </c>
      <c r="N93" s="21">
        <f t="shared" si="17"/>
        <v>-0.25452237385467358</v>
      </c>
      <c r="O93" s="53"/>
      <c r="P93" s="53"/>
      <c r="AD93" s="34"/>
      <c r="AE93" s="34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 t="s">
        <v>79</v>
      </c>
      <c r="B94" s="79">
        <v>13770986.850000001</v>
      </c>
      <c r="C94" s="79">
        <v>2721753.7199999988</v>
      </c>
      <c r="D94" s="79">
        <v>8175448.5099999998</v>
      </c>
      <c r="E94" s="19">
        <f>'1QTR510'!H94</f>
        <v>9839007.2899999991</v>
      </c>
      <c r="F94" s="19">
        <f t="shared" ref="F94:F118" si="18">B94+C94-D94+E94</f>
        <v>18156299.350000001</v>
      </c>
      <c r="G94" s="81">
        <v>22068065.66</v>
      </c>
      <c r="H94" s="19">
        <f t="shared" ref="H94:H118" si="19">F94-G94</f>
        <v>-3911766.3099999987</v>
      </c>
      <c r="I94" s="21">
        <f t="shared" si="14"/>
        <v>-0.17725913862447695</v>
      </c>
      <c r="J94" s="1"/>
      <c r="K94" s="19">
        <f t="shared" ref="K94:K118" si="20">B94+C94</f>
        <v>16492740.57</v>
      </c>
      <c r="L94" s="81">
        <v>22045463.32</v>
      </c>
      <c r="M94" s="19">
        <f t="shared" ref="M94:M118" si="21">K94-L94</f>
        <v>-5552722.75</v>
      </c>
      <c r="N94" s="21">
        <f t="shared" si="17"/>
        <v>-0.25187598325331995</v>
      </c>
      <c r="O94" s="53"/>
      <c r="P94" s="53"/>
      <c r="AD94" s="34"/>
      <c r="AE94" s="34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 t="s">
        <v>80</v>
      </c>
      <c r="B95" s="79">
        <v>728415.65999999992</v>
      </c>
      <c r="C95" s="79">
        <v>152596.70999999996</v>
      </c>
      <c r="D95" s="79">
        <v>486779.19</v>
      </c>
      <c r="E95" s="19">
        <f>'1QTR510'!H95</f>
        <v>583513.01</v>
      </c>
      <c r="F95" s="19">
        <f t="shared" si="18"/>
        <v>977746.19</v>
      </c>
      <c r="G95" s="81">
        <v>1397488.19</v>
      </c>
      <c r="H95" s="19">
        <f t="shared" si="19"/>
        <v>-419742</v>
      </c>
      <c r="I95" s="21">
        <f t="shared" si="14"/>
        <v>-0.30035459548320054</v>
      </c>
      <c r="J95" s="1"/>
      <c r="K95" s="19">
        <f t="shared" si="20"/>
        <v>881012.36999999988</v>
      </c>
      <c r="L95" s="81">
        <v>1395553.14</v>
      </c>
      <c r="M95" s="19">
        <f t="shared" si="21"/>
        <v>-514540.77</v>
      </c>
      <c r="N95" s="21">
        <f t="shared" si="17"/>
        <v>-0.36870023451776268</v>
      </c>
      <c r="O95" s="53"/>
      <c r="P95" s="53"/>
      <c r="AD95" s="34"/>
      <c r="AE95" s="34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 t="s">
        <v>34</v>
      </c>
      <c r="B96" s="79">
        <v>2337517.4500000002</v>
      </c>
      <c r="C96" s="79">
        <v>455457.70999999996</v>
      </c>
      <c r="D96" s="79">
        <v>1397461.22</v>
      </c>
      <c r="E96" s="19">
        <f>'1QTR510'!H96</f>
        <v>1676915.63</v>
      </c>
      <c r="F96" s="19">
        <f t="shared" si="18"/>
        <v>3072429.5700000003</v>
      </c>
      <c r="G96" s="81">
        <v>3574717.9899999998</v>
      </c>
      <c r="H96" s="19">
        <f t="shared" si="19"/>
        <v>-502288.41999999946</v>
      </c>
      <c r="I96" s="21">
        <f t="shared" si="14"/>
        <v>-0.1405113414275232</v>
      </c>
      <c r="J96" s="1"/>
      <c r="K96" s="19">
        <f t="shared" si="20"/>
        <v>2792975.16</v>
      </c>
      <c r="L96" s="81">
        <v>3571557.38</v>
      </c>
      <c r="M96" s="19">
        <f t="shared" si="21"/>
        <v>-778582.21999999974</v>
      </c>
      <c r="N96" s="21">
        <f t="shared" si="17"/>
        <v>-0.21799515929938662</v>
      </c>
      <c r="O96" s="53"/>
      <c r="P96" s="53"/>
      <c r="AD96" s="34"/>
      <c r="AE96" s="34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 t="s">
        <v>81</v>
      </c>
      <c r="B97" s="79">
        <v>1694119.57</v>
      </c>
      <c r="C97" s="79">
        <v>339908.8199999996</v>
      </c>
      <c r="D97" s="79">
        <v>1044271.18</v>
      </c>
      <c r="E97" s="19">
        <f>'1QTR510'!H97</f>
        <v>1261698.83</v>
      </c>
      <c r="F97" s="19">
        <f t="shared" si="18"/>
        <v>2251456.0399999996</v>
      </c>
      <c r="G97" s="81">
        <v>2793314.59</v>
      </c>
      <c r="H97" s="19">
        <f t="shared" si="19"/>
        <v>-541858.55000000028</v>
      </c>
      <c r="I97" s="21">
        <f t="shared" si="14"/>
        <v>-0.19398407610078761</v>
      </c>
      <c r="J97" s="1"/>
      <c r="K97" s="19">
        <f t="shared" si="20"/>
        <v>2034028.3899999997</v>
      </c>
      <c r="L97" s="81">
        <v>2787582.11</v>
      </c>
      <c r="M97" s="19">
        <f t="shared" si="21"/>
        <v>-753553.7200000002</v>
      </c>
      <c r="N97" s="21">
        <f t="shared" si="17"/>
        <v>-0.27032521025900835</v>
      </c>
      <c r="O97" s="53"/>
      <c r="P97" s="53"/>
      <c r="AD97" s="34"/>
      <c r="AE97" s="34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 t="s">
        <v>82</v>
      </c>
      <c r="B98" s="79">
        <v>2967948.29</v>
      </c>
      <c r="C98" s="79">
        <v>601717.64999999944</v>
      </c>
      <c r="D98" s="79">
        <v>1725617.24</v>
      </c>
      <c r="E98" s="19">
        <f>'1QTR510'!H98</f>
        <v>2073311.25</v>
      </c>
      <c r="F98" s="19">
        <f t="shared" si="18"/>
        <v>3917359.9499999993</v>
      </c>
      <c r="G98" s="81">
        <v>4688078.9700000007</v>
      </c>
      <c r="H98" s="19">
        <f t="shared" si="19"/>
        <v>-770719.02000000142</v>
      </c>
      <c r="I98" s="21">
        <f t="shared" si="14"/>
        <v>-0.16439975199479229</v>
      </c>
      <c r="J98" s="1"/>
      <c r="K98" s="19">
        <f t="shared" si="20"/>
        <v>3569665.9399999995</v>
      </c>
      <c r="L98" s="81">
        <v>4674669.63</v>
      </c>
      <c r="M98" s="19">
        <f t="shared" si="21"/>
        <v>-1105003.6900000004</v>
      </c>
      <c r="N98" s="21">
        <f t="shared" si="17"/>
        <v>-0.23638113010351935</v>
      </c>
      <c r="O98" s="53"/>
      <c r="P98" s="53"/>
      <c r="AD98" s="34"/>
      <c r="AE98" s="34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 t="s">
        <v>83</v>
      </c>
      <c r="B99" s="79">
        <v>4433104.17</v>
      </c>
      <c r="C99" s="79">
        <v>872770.02000000048</v>
      </c>
      <c r="D99" s="79">
        <v>2630082.52</v>
      </c>
      <c r="E99" s="19">
        <f>'1QTR510'!H99</f>
        <v>3169734.94</v>
      </c>
      <c r="F99" s="19">
        <f t="shared" si="18"/>
        <v>5845526.6100000003</v>
      </c>
      <c r="G99" s="81">
        <v>7258010</v>
      </c>
      <c r="H99" s="19">
        <f t="shared" si="19"/>
        <v>-1412483.3899999997</v>
      </c>
      <c r="I99" s="21">
        <f t="shared" si="14"/>
        <v>-0.19461028436169137</v>
      </c>
      <c r="J99" s="1"/>
      <c r="K99" s="19">
        <f t="shared" si="20"/>
        <v>5305874.1900000004</v>
      </c>
      <c r="L99" s="81">
        <v>7249946.0899999999</v>
      </c>
      <c r="M99" s="19">
        <f t="shared" si="21"/>
        <v>-1944071.8999999994</v>
      </c>
      <c r="N99" s="21">
        <f t="shared" si="17"/>
        <v>-0.26814984220110238</v>
      </c>
      <c r="O99" s="53"/>
      <c r="P99" s="53"/>
      <c r="AD99" s="34"/>
      <c r="AE99" s="34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 t="s">
        <v>84</v>
      </c>
      <c r="B100" s="79">
        <v>9259879.2899999991</v>
      </c>
      <c r="C100" s="79">
        <v>2212767.9800000004</v>
      </c>
      <c r="D100" s="79">
        <v>6095102.2599999998</v>
      </c>
      <c r="E100" s="19">
        <f>'1QTR510'!H100</f>
        <v>7316714.96</v>
      </c>
      <c r="F100" s="19">
        <f t="shared" si="18"/>
        <v>12694259.969999999</v>
      </c>
      <c r="G100" s="81">
        <v>16546692.530000001</v>
      </c>
      <c r="H100" s="19">
        <f t="shared" si="19"/>
        <v>-3852432.5600000024</v>
      </c>
      <c r="I100" s="21">
        <f t="shared" si="14"/>
        <v>-0.23282191005938768</v>
      </c>
      <c r="J100" s="1"/>
      <c r="K100" s="19">
        <f t="shared" si="20"/>
        <v>11472647.27</v>
      </c>
      <c r="L100" s="81">
        <v>16527591.530000001</v>
      </c>
      <c r="M100" s="19">
        <f t="shared" si="21"/>
        <v>-5054944.2600000016</v>
      </c>
      <c r="N100" s="21">
        <f t="shared" si="17"/>
        <v>-0.30584881353248217</v>
      </c>
      <c r="O100" s="53"/>
      <c r="P100" s="53"/>
      <c r="AD100" s="34"/>
      <c r="AE100" s="34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 t="s">
        <v>85</v>
      </c>
      <c r="B101" s="79">
        <v>2847931.06</v>
      </c>
      <c r="C101" s="79">
        <v>770046.15999999968</v>
      </c>
      <c r="D101" s="79">
        <v>1708790.69</v>
      </c>
      <c r="E101" s="19">
        <f>'1QTR510'!H101</f>
        <v>2065187.46</v>
      </c>
      <c r="F101" s="19">
        <f t="shared" si="18"/>
        <v>3974373.9899999998</v>
      </c>
      <c r="G101" s="81">
        <v>4478480.74</v>
      </c>
      <c r="H101" s="19">
        <f t="shared" si="19"/>
        <v>-504106.75000000047</v>
      </c>
      <c r="I101" s="21">
        <f t="shared" si="14"/>
        <v>-0.11256200021081264</v>
      </c>
      <c r="J101" s="1"/>
      <c r="K101" s="19">
        <f t="shared" si="20"/>
        <v>3617977.2199999997</v>
      </c>
      <c r="L101" s="81">
        <v>4464892.9800000004</v>
      </c>
      <c r="M101" s="19">
        <f t="shared" si="21"/>
        <v>-846915.76000000071</v>
      </c>
      <c r="N101" s="21">
        <f t="shared" si="17"/>
        <v>-0.18968332808729504</v>
      </c>
      <c r="O101" s="53"/>
      <c r="P101" s="53"/>
      <c r="AD101" s="34"/>
      <c r="AE101" s="34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 t="s">
        <v>86</v>
      </c>
      <c r="B102" s="79">
        <v>6162536.8200000003</v>
      </c>
      <c r="C102" s="79">
        <v>1257712.1999999993</v>
      </c>
      <c r="D102" s="79">
        <v>3613869.93</v>
      </c>
      <c r="E102" s="19">
        <f>'1QTR510'!H102</f>
        <v>4353015.2</v>
      </c>
      <c r="F102" s="19">
        <f t="shared" si="18"/>
        <v>8159394.2899999991</v>
      </c>
      <c r="G102" s="81">
        <v>10037007.5</v>
      </c>
      <c r="H102" s="19">
        <f t="shared" si="19"/>
        <v>-1877613.2100000009</v>
      </c>
      <c r="I102" s="21">
        <f t="shared" si="14"/>
        <v>-0.18706902530460412</v>
      </c>
      <c r="J102" s="1"/>
      <c r="K102" s="19">
        <f t="shared" si="20"/>
        <v>7420249.0199999996</v>
      </c>
      <c r="L102" s="81">
        <v>10024484.5</v>
      </c>
      <c r="M102" s="19">
        <f t="shared" si="21"/>
        <v>-2604235.4800000004</v>
      </c>
      <c r="N102" s="21">
        <f t="shared" si="17"/>
        <v>-0.25978747136573466</v>
      </c>
      <c r="O102" s="53"/>
      <c r="P102" s="53"/>
      <c r="AD102" s="34"/>
      <c r="AE102" s="34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 t="s">
        <v>87</v>
      </c>
      <c r="B103" s="79">
        <v>4437126.2600000007</v>
      </c>
      <c r="C103" s="79">
        <v>936406.72999999952</v>
      </c>
      <c r="D103" s="79">
        <v>2878297.74</v>
      </c>
      <c r="E103" s="19">
        <f>'1QTR510'!H103</f>
        <v>3471123.3</v>
      </c>
      <c r="F103" s="19">
        <f t="shared" si="18"/>
        <v>5966358.5499999998</v>
      </c>
      <c r="G103" s="81">
        <v>7739568.7200000007</v>
      </c>
      <c r="H103" s="19">
        <f t="shared" si="19"/>
        <v>-1773210.1700000009</v>
      </c>
      <c r="I103" s="21">
        <f t="shared" si="14"/>
        <v>-0.22910968739353743</v>
      </c>
      <c r="J103" s="1"/>
      <c r="K103" s="19">
        <f t="shared" si="20"/>
        <v>5373532.9900000002</v>
      </c>
      <c r="L103" s="81">
        <v>7561080.5300000012</v>
      </c>
      <c r="M103" s="19">
        <f t="shared" si="21"/>
        <v>-2187547.540000001</v>
      </c>
      <c r="N103" s="21">
        <f t="shared" si="17"/>
        <v>-0.28931678895899826</v>
      </c>
      <c r="O103" s="53"/>
      <c r="P103" s="53"/>
      <c r="AD103" s="34"/>
      <c r="AE103" s="34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 t="s">
        <v>88</v>
      </c>
      <c r="B104" s="79">
        <v>687302.69</v>
      </c>
      <c r="C104" s="79">
        <v>145319.64000000013</v>
      </c>
      <c r="D104" s="79">
        <v>418961.84</v>
      </c>
      <c r="E104" s="19">
        <f>'1QTR510'!H104</f>
        <v>504856.84</v>
      </c>
      <c r="F104" s="19">
        <f t="shared" si="18"/>
        <v>918517.33000000007</v>
      </c>
      <c r="G104" s="81">
        <v>1023824.18</v>
      </c>
      <c r="H104" s="19">
        <f t="shared" si="19"/>
        <v>-105306.84999999998</v>
      </c>
      <c r="I104" s="21">
        <f t="shared" si="14"/>
        <v>-0.10285638106339701</v>
      </c>
      <c r="J104" s="1"/>
      <c r="K104" s="19">
        <f t="shared" si="20"/>
        <v>832622.33000000007</v>
      </c>
      <c r="L104" s="81">
        <v>1021093.02</v>
      </c>
      <c r="M104" s="19">
        <f t="shared" si="21"/>
        <v>-188470.68999999994</v>
      </c>
      <c r="N104" s="21">
        <f t="shared" si="17"/>
        <v>-0.18457739530919515</v>
      </c>
      <c r="O104" s="53"/>
      <c r="P104" s="53"/>
      <c r="AD104" s="34"/>
      <c r="AE104" s="34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 t="s">
        <v>89</v>
      </c>
      <c r="B105" s="79">
        <v>476151.75</v>
      </c>
      <c r="C105" s="79">
        <v>92322.649999999907</v>
      </c>
      <c r="D105" s="79">
        <v>293749.09000000003</v>
      </c>
      <c r="E105" s="19">
        <f>'1QTR510'!H105</f>
        <v>352813.46</v>
      </c>
      <c r="F105" s="19">
        <f t="shared" si="18"/>
        <v>627538.7699999999</v>
      </c>
      <c r="G105" s="81">
        <v>784634.32</v>
      </c>
      <c r="H105" s="19">
        <f t="shared" si="19"/>
        <v>-157095.55000000005</v>
      </c>
      <c r="I105" s="21">
        <f t="shared" si="14"/>
        <v>-0.20021498677243699</v>
      </c>
      <c r="J105" s="1"/>
      <c r="K105" s="19">
        <f t="shared" si="20"/>
        <v>568474.39999999991</v>
      </c>
      <c r="L105" s="81">
        <v>783154.45</v>
      </c>
      <c r="M105" s="19">
        <f t="shared" si="21"/>
        <v>-214680.05000000005</v>
      </c>
      <c r="N105" s="21">
        <f t="shared" si="17"/>
        <v>-0.27412223731857754</v>
      </c>
      <c r="O105" s="53"/>
      <c r="P105" s="53"/>
      <c r="AD105" s="34"/>
      <c r="AE105" s="34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 t="s">
        <v>90</v>
      </c>
      <c r="B106" s="79">
        <v>1318004.3400000001</v>
      </c>
      <c r="C106" s="79">
        <v>220562.54999999981</v>
      </c>
      <c r="D106" s="79">
        <v>763180.53</v>
      </c>
      <c r="E106" s="19">
        <f>'1QTR510'!H106</f>
        <v>918883.45</v>
      </c>
      <c r="F106" s="19">
        <f t="shared" si="18"/>
        <v>1694269.8099999998</v>
      </c>
      <c r="G106" s="81">
        <v>1914769.79</v>
      </c>
      <c r="H106" s="19">
        <f t="shared" si="19"/>
        <v>-220499.98000000021</v>
      </c>
      <c r="I106" s="21">
        <f t="shared" si="14"/>
        <v>-0.11515743623676045</v>
      </c>
      <c r="J106" s="1"/>
      <c r="K106" s="19">
        <f t="shared" si="20"/>
        <v>1538566.89</v>
      </c>
      <c r="L106" s="81">
        <v>1910763.36</v>
      </c>
      <c r="M106" s="19">
        <f t="shared" si="21"/>
        <v>-372196.4700000002</v>
      </c>
      <c r="N106" s="21">
        <f t="shared" si="17"/>
        <v>-0.194789411285341</v>
      </c>
      <c r="O106" s="53"/>
      <c r="P106" s="53"/>
      <c r="AD106" s="34"/>
      <c r="AE106" s="34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 t="s">
        <v>91</v>
      </c>
      <c r="B107" s="79">
        <v>2620518.83</v>
      </c>
      <c r="C107" s="79">
        <v>547576.12999999989</v>
      </c>
      <c r="D107" s="79">
        <v>1649281.01</v>
      </c>
      <c r="E107" s="19">
        <f>'1QTR510'!H107</f>
        <v>1989079.79</v>
      </c>
      <c r="F107" s="19">
        <f t="shared" si="18"/>
        <v>3507893.74</v>
      </c>
      <c r="G107" s="81">
        <v>4460850.95</v>
      </c>
      <c r="H107" s="19">
        <f t="shared" si="19"/>
        <v>-952957.21</v>
      </c>
      <c r="I107" s="21">
        <f>IF(ISERR(+F108/G108-1)," ",+F108/G108-1)</f>
        <v>-0.19362727949339165</v>
      </c>
      <c r="J107" s="1"/>
      <c r="K107" s="19">
        <f t="shared" si="20"/>
        <v>3168094.96</v>
      </c>
      <c r="L107" s="81">
        <v>4440089.8600000003</v>
      </c>
      <c r="M107" s="19">
        <f t="shared" si="21"/>
        <v>-1271994.9000000004</v>
      </c>
      <c r="N107" s="21">
        <f>IF(ISERR(+K108/L108-1)," ",+K108/L108-1)</f>
        <v>-0.26713917527756359</v>
      </c>
      <c r="O107" s="53"/>
      <c r="P107" s="53"/>
      <c r="AD107" s="34"/>
      <c r="AE107" s="34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 t="s">
        <v>92</v>
      </c>
      <c r="B108" s="79">
        <v>68213895.379999995</v>
      </c>
      <c r="C108" s="79">
        <v>13409024.090000004</v>
      </c>
      <c r="D108" s="79">
        <v>40857663.460000001</v>
      </c>
      <c r="E108" s="19">
        <f>'1QTR510'!H108</f>
        <v>49177611.479999997</v>
      </c>
      <c r="F108" s="19">
        <f t="shared" si="18"/>
        <v>89942867.489999995</v>
      </c>
      <c r="G108" s="81">
        <v>111540067.26999998</v>
      </c>
      <c r="H108" s="19">
        <f t="shared" si="19"/>
        <v>-21597199.779999986</v>
      </c>
      <c r="I108" s="21">
        <f t="shared" ref="I108:I118" si="22">IF(ISERR(+F108/G108-1)," ",+F108/G108-1)</f>
        <v>-0.19362727949339165</v>
      </c>
      <c r="J108" s="1"/>
      <c r="K108" s="19">
        <f t="shared" si="20"/>
        <v>81622919.469999999</v>
      </c>
      <c r="L108" s="81">
        <v>111375743.81999999</v>
      </c>
      <c r="M108" s="19">
        <f t="shared" si="21"/>
        <v>-29752824.349999994</v>
      </c>
      <c r="N108" s="21">
        <f t="shared" ref="N108:N118" si="23">IF(ISERR(+K108/L108-1)," ",+K108/L108-1)</f>
        <v>-0.26713917527756359</v>
      </c>
      <c r="O108" s="53"/>
      <c r="P108" s="53"/>
      <c r="AD108" s="34"/>
      <c r="AE108" s="34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 t="s">
        <v>93</v>
      </c>
      <c r="B109" s="79">
        <v>2013407.5899999999</v>
      </c>
      <c r="C109" s="79">
        <v>442979.5700000003</v>
      </c>
      <c r="D109" s="79">
        <v>1209475.92</v>
      </c>
      <c r="E109" s="19">
        <f>'1QTR510'!H109</f>
        <v>1448852.34</v>
      </c>
      <c r="F109" s="19">
        <f t="shared" si="18"/>
        <v>2695763.58</v>
      </c>
      <c r="G109" s="81">
        <v>3620765.0100000002</v>
      </c>
      <c r="H109" s="19">
        <f t="shared" si="19"/>
        <v>-925001.43000000017</v>
      </c>
      <c r="I109" s="21">
        <f t="shared" si="22"/>
        <v>-0.25547126848753987</v>
      </c>
      <c r="J109" s="1"/>
      <c r="K109" s="19">
        <f t="shared" si="20"/>
        <v>2456387.16</v>
      </c>
      <c r="L109" s="81">
        <v>3618514.3200000003</v>
      </c>
      <c r="M109" s="19">
        <f t="shared" si="21"/>
        <v>-1162127.1600000001</v>
      </c>
      <c r="N109" s="21">
        <f t="shared" si="23"/>
        <v>-0.32116140969147799</v>
      </c>
      <c r="O109" s="53"/>
      <c r="P109" s="53"/>
      <c r="AD109" s="34"/>
      <c r="AE109" s="34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 t="s">
        <v>94</v>
      </c>
      <c r="B110" s="79">
        <v>999354.21000000008</v>
      </c>
      <c r="C110" s="79">
        <v>283944.82999999996</v>
      </c>
      <c r="D110" s="79">
        <v>689515.93</v>
      </c>
      <c r="E110" s="19">
        <f>'1QTR510'!H110</f>
        <v>831476.05</v>
      </c>
      <c r="F110" s="19">
        <f t="shared" si="18"/>
        <v>1425259.1600000001</v>
      </c>
      <c r="G110" s="81">
        <v>1727244.37</v>
      </c>
      <c r="H110" s="19">
        <f t="shared" si="19"/>
        <v>-301985.20999999996</v>
      </c>
      <c r="I110" s="21">
        <f t="shared" si="22"/>
        <v>-0.17483641298538433</v>
      </c>
      <c r="J110" s="1"/>
      <c r="K110" s="19">
        <f t="shared" si="20"/>
        <v>1283299.04</v>
      </c>
      <c r="L110" s="81">
        <v>1723601.0100000002</v>
      </c>
      <c r="M110" s="19">
        <f t="shared" si="21"/>
        <v>-440301.9700000002</v>
      </c>
      <c r="N110" s="21">
        <f t="shared" si="23"/>
        <v>-0.25545469481942351</v>
      </c>
      <c r="O110" s="53"/>
      <c r="P110" s="53"/>
      <c r="AD110" s="34"/>
      <c r="AE110" s="34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 t="s">
        <v>95</v>
      </c>
      <c r="B111" s="79">
        <v>2563561.9000000004</v>
      </c>
      <c r="C111" s="79">
        <v>516110.47999999952</v>
      </c>
      <c r="D111" s="79">
        <v>1586081.59</v>
      </c>
      <c r="E111" s="19">
        <f>'1QTR510'!H111</f>
        <v>1909455.77</v>
      </c>
      <c r="F111" s="19">
        <f t="shared" si="18"/>
        <v>3403046.5599999996</v>
      </c>
      <c r="G111" s="81">
        <v>4099397.09</v>
      </c>
      <c r="H111" s="19">
        <f t="shared" si="19"/>
        <v>-696350.53000000026</v>
      </c>
      <c r="I111" s="21">
        <f t="shared" si="22"/>
        <v>-0.16986657176945996</v>
      </c>
      <c r="J111" s="1"/>
      <c r="K111" s="19">
        <f t="shared" si="20"/>
        <v>3079672.38</v>
      </c>
      <c r="L111" s="81">
        <v>4087806.65</v>
      </c>
      <c r="M111" s="19">
        <f t="shared" si="21"/>
        <v>-1008134.27</v>
      </c>
      <c r="N111" s="21">
        <f t="shared" si="23"/>
        <v>-0.24661985174861434</v>
      </c>
      <c r="O111" s="53"/>
      <c r="P111" s="53"/>
      <c r="AD111" s="34"/>
      <c r="AE111" s="34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 t="s">
        <v>96</v>
      </c>
      <c r="B112" s="79">
        <v>5277820.8499999996</v>
      </c>
      <c r="C112" s="79">
        <v>1033898.6499999994</v>
      </c>
      <c r="D112" s="79">
        <v>3279645.87</v>
      </c>
      <c r="E112" s="19">
        <f>'1QTR510'!H112</f>
        <v>3946580.3</v>
      </c>
      <c r="F112" s="19">
        <f t="shared" si="18"/>
        <v>6978653.9299999988</v>
      </c>
      <c r="G112" s="81">
        <v>8909828.6199999992</v>
      </c>
      <c r="H112" s="19">
        <f t="shared" si="19"/>
        <v>-1931174.6900000004</v>
      </c>
      <c r="I112" s="21">
        <f t="shared" si="22"/>
        <v>-0.21674655847645252</v>
      </c>
      <c r="J112" s="1"/>
      <c r="K112" s="19">
        <f t="shared" si="20"/>
        <v>6311719.4999999991</v>
      </c>
      <c r="L112" s="81">
        <v>8898515.0199999996</v>
      </c>
      <c r="M112" s="19">
        <f t="shared" si="21"/>
        <v>-2586795.5200000005</v>
      </c>
      <c r="N112" s="21">
        <f t="shared" si="23"/>
        <v>-0.29069968575498351</v>
      </c>
      <c r="O112" s="53"/>
      <c r="P112" s="53"/>
      <c r="AD112" s="34"/>
      <c r="AE112" s="34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 t="s">
        <v>97</v>
      </c>
      <c r="B113" s="79">
        <v>2336545.0099999998</v>
      </c>
      <c r="C113" s="79">
        <v>495871.58999999985</v>
      </c>
      <c r="D113" s="79">
        <v>1416843.69</v>
      </c>
      <c r="E113" s="19">
        <f>'1QTR510'!H113</f>
        <v>1706185.26</v>
      </c>
      <c r="F113" s="19">
        <f t="shared" si="18"/>
        <v>3121758.17</v>
      </c>
      <c r="G113" s="81">
        <v>3847143.88</v>
      </c>
      <c r="H113" s="19">
        <f t="shared" si="19"/>
        <v>-725385.71</v>
      </c>
      <c r="I113" s="21">
        <f t="shared" si="22"/>
        <v>-0.18855174972036659</v>
      </c>
      <c r="J113" s="1"/>
      <c r="K113" s="19">
        <f t="shared" si="20"/>
        <v>2832416.5999999996</v>
      </c>
      <c r="L113" s="81">
        <v>3844401.37</v>
      </c>
      <c r="M113" s="19">
        <f t="shared" si="21"/>
        <v>-1011984.7700000005</v>
      </c>
      <c r="N113" s="21">
        <f t="shared" si="23"/>
        <v>-0.26323598204315501</v>
      </c>
      <c r="O113" s="53"/>
      <c r="P113" s="53"/>
      <c r="AD113" s="34"/>
      <c r="AE113" s="34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 t="s">
        <v>98</v>
      </c>
      <c r="B114" s="79">
        <v>954798.88</v>
      </c>
      <c r="C114" s="79">
        <v>193268.5199999999</v>
      </c>
      <c r="D114" s="79">
        <v>595781.53</v>
      </c>
      <c r="E114" s="19">
        <f>'1QTR510'!H114</f>
        <v>714525.36</v>
      </c>
      <c r="F114" s="19">
        <f t="shared" si="18"/>
        <v>1266811.23</v>
      </c>
      <c r="G114" s="81">
        <v>1622668.58</v>
      </c>
      <c r="H114" s="19">
        <f t="shared" si="19"/>
        <v>-355857.35000000009</v>
      </c>
      <c r="I114" s="21">
        <f t="shared" si="22"/>
        <v>-0.21930377797787892</v>
      </c>
      <c r="J114" s="1"/>
      <c r="K114" s="19">
        <f t="shared" si="20"/>
        <v>1148067.3999999999</v>
      </c>
      <c r="L114" s="81">
        <v>1608306.09</v>
      </c>
      <c r="M114" s="19">
        <f t="shared" si="21"/>
        <v>-460238.69000000018</v>
      </c>
      <c r="N114" s="21">
        <f t="shared" si="23"/>
        <v>-0.28616361826995262</v>
      </c>
      <c r="O114" s="53"/>
      <c r="P114" s="53"/>
      <c r="AD114" s="34"/>
      <c r="AE114" s="34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 t="s">
        <v>99</v>
      </c>
      <c r="B115" s="79">
        <v>2138611.0299999998</v>
      </c>
      <c r="C115" s="79">
        <v>419913.59000000032</v>
      </c>
      <c r="D115" s="79">
        <v>1322150.44</v>
      </c>
      <c r="E115" s="19">
        <f>'1QTR510'!H115</f>
        <v>1585813.03</v>
      </c>
      <c r="F115" s="19">
        <f t="shared" si="18"/>
        <v>2822187.21</v>
      </c>
      <c r="G115" s="81">
        <v>3430430.3099999996</v>
      </c>
      <c r="H115" s="19">
        <f t="shared" si="19"/>
        <v>-608243.09999999963</v>
      </c>
      <c r="I115" s="21">
        <f t="shared" si="22"/>
        <v>-0.17730810569942745</v>
      </c>
      <c r="J115" s="1"/>
      <c r="K115" s="19">
        <f t="shared" si="20"/>
        <v>2558524.62</v>
      </c>
      <c r="L115" s="81">
        <v>3422022.6999999997</v>
      </c>
      <c r="M115" s="19">
        <f t="shared" si="21"/>
        <v>-863498.07999999961</v>
      </c>
      <c r="N115" s="21">
        <f t="shared" si="23"/>
        <v>-0.25233557918829697</v>
      </c>
      <c r="O115" s="53"/>
      <c r="P115" s="53"/>
      <c r="AD115" s="34"/>
      <c r="AE115" s="34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 t="s">
        <v>100</v>
      </c>
      <c r="B116" s="79">
        <v>31688099.690000001</v>
      </c>
      <c r="C116" s="79">
        <v>6410366.4999999963</v>
      </c>
      <c r="D116" s="79">
        <v>18671051.969999999</v>
      </c>
      <c r="E116" s="19">
        <f>'1QTR510'!H116</f>
        <v>22433705.149999999</v>
      </c>
      <c r="F116" s="19">
        <f t="shared" si="18"/>
        <v>41861119.369999997</v>
      </c>
      <c r="G116" s="81">
        <v>41926713.230000004</v>
      </c>
      <c r="H116" s="19">
        <f t="shared" si="19"/>
        <v>-65593.860000006855</v>
      </c>
      <c r="I116" s="21">
        <f t="shared" si="22"/>
        <v>-1.564488483515869E-3</v>
      </c>
      <c r="J116" s="1"/>
      <c r="K116" s="19">
        <f t="shared" si="20"/>
        <v>38098466.189999998</v>
      </c>
      <c r="L116" s="81">
        <v>41832870.82</v>
      </c>
      <c r="M116" s="19">
        <f t="shared" si="21"/>
        <v>-3734404.6300000027</v>
      </c>
      <c r="N116" s="21">
        <f t="shared" si="23"/>
        <v>-8.9269623547198917E-2</v>
      </c>
      <c r="O116" s="53"/>
      <c r="P116" s="53"/>
      <c r="AD116" s="34"/>
      <c r="AE116" s="34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 t="s">
        <v>101</v>
      </c>
      <c r="B117" s="79">
        <v>740481.16</v>
      </c>
      <c r="C117" s="79">
        <v>186671.68999999994</v>
      </c>
      <c r="D117" s="79">
        <v>511660.55</v>
      </c>
      <c r="E117" s="19">
        <f>'1QTR510'!H117</f>
        <v>616048.56000000006</v>
      </c>
      <c r="F117" s="19">
        <f t="shared" si="18"/>
        <v>1031540.8600000001</v>
      </c>
      <c r="G117" s="81">
        <v>1336544.8500000001</v>
      </c>
      <c r="H117" s="19">
        <f t="shared" si="19"/>
        <v>-305003.99</v>
      </c>
      <c r="I117" s="21">
        <f t="shared" si="22"/>
        <v>-0.22820333339356325</v>
      </c>
      <c r="J117" s="1"/>
      <c r="K117" s="19">
        <f t="shared" si="20"/>
        <v>927152.85</v>
      </c>
      <c r="L117" s="81">
        <v>1330016.47</v>
      </c>
      <c r="M117" s="19">
        <f t="shared" si="21"/>
        <v>-402863.62</v>
      </c>
      <c r="N117" s="21">
        <f t="shared" si="23"/>
        <v>-0.30290122647879691</v>
      </c>
      <c r="O117" s="53"/>
      <c r="P117" s="53"/>
      <c r="AD117" s="34"/>
      <c r="AE117" s="34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 t="s">
        <v>102</v>
      </c>
      <c r="B118" s="79">
        <v>527368.11</v>
      </c>
      <c r="C118" s="79">
        <v>125426.91000000003</v>
      </c>
      <c r="D118" s="79">
        <v>323733.65000000002</v>
      </c>
      <c r="E118" s="19">
        <f>'1QTR510'!H118</f>
        <v>388053.22</v>
      </c>
      <c r="F118" s="19">
        <f t="shared" si="18"/>
        <v>717114.59</v>
      </c>
      <c r="G118" s="81">
        <v>885151.16999999993</v>
      </c>
      <c r="H118" s="19">
        <f t="shared" si="19"/>
        <v>-168036.57999999996</v>
      </c>
      <c r="I118" s="21">
        <f t="shared" si="22"/>
        <v>-0.18983941466179155</v>
      </c>
      <c r="J118" s="1"/>
      <c r="K118" s="19">
        <f t="shared" si="20"/>
        <v>652795.02</v>
      </c>
      <c r="L118" s="81">
        <v>884212.90999999992</v>
      </c>
      <c r="M118" s="19">
        <f t="shared" si="21"/>
        <v>-231417.8899999999</v>
      </c>
      <c r="N118" s="21">
        <f t="shared" si="23"/>
        <v>-0.26172190813183205</v>
      </c>
      <c r="O118" s="53"/>
      <c r="P118" s="53"/>
      <c r="AD118" s="34"/>
      <c r="AE118" s="34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>
      <c r="A119" s="6" t="s">
        <v>103</v>
      </c>
      <c r="B119" s="79" t="s">
        <v>128</v>
      </c>
      <c r="C119" s="79" t="s">
        <v>123</v>
      </c>
      <c r="D119" s="79" t="s">
        <v>123</v>
      </c>
      <c r="E119" s="19" t="s">
        <v>123</v>
      </c>
      <c r="F119" s="19" t="s">
        <v>128</v>
      </c>
      <c r="G119" s="81" t="s">
        <v>128</v>
      </c>
      <c r="H119" s="19" t="s">
        <v>128</v>
      </c>
      <c r="I119" s="21"/>
      <c r="J119" s="1"/>
      <c r="K119" s="19" t="s">
        <v>128</v>
      </c>
      <c r="L119" s="81" t="s">
        <v>128</v>
      </c>
      <c r="M119" s="19" t="s">
        <v>128</v>
      </c>
      <c r="N119" s="21"/>
      <c r="O119" s="53"/>
      <c r="P119" s="53"/>
      <c r="AD119" s="34"/>
      <c r="AE119" s="34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 t="s">
        <v>104</v>
      </c>
      <c r="B120" s="79">
        <v>185244.56</v>
      </c>
      <c r="C120" s="79">
        <v>41763.359999999986</v>
      </c>
      <c r="D120" s="79">
        <v>110995.02</v>
      </c>
      <c r="E120" s="19">
        <f>'1QTR510'!H120</f>
        <v>131988.54</v>
      </c>
      <c r="F120" s="19">
        <f t="shared" ref="F120:F145" si="24">B120+C120-D120+E120</f>
        <v>248001.44</v>
      </c>
      <c r="G120" s="81">
        <v>380413.67000000004</v>
      </c>
      <c r="H120" s="19">
        <f t="shared" ref="H120:H145" si="25">F120-G120</f>
        <v>-132412.23000000004</v>
      </c>
      <c r="I120" s="21">
        <f t="shared" ref="I120:I145" si="26">IF(ISERR(+F120/G120-1)," ",+F120/G120-1)</f>
        <v>-0.34807432130396376</v>
      </c>
      <c r="J120" s="1"/>
      <c r="K120" s="19">
        <f t="shared" ref="K120:K145" si="27">B120+C120</f>
        <v>227007.91999999998</v>
      </c>
      <c r="L120" s="81">
        <v>380612.69000000006</v>
      </c>
      <c r="M120" s="19">
        <f t="shared" ref="M120:M145" si="28">K120-L120</f>
        <v>-153604.77000000008</v>
      </c>
      <c r="N120" s="21">
        <f t="shared" ref="N120:N145" si="29">IF(ISERR(+K120/L120-1)," ",+K120/L120-1)</f>
        <v>-0.40357238220302127</v>
      </c>
      <c r="O120" s="53"/>
      <c r="P120" s="53"/>
      <c r="AD120" s="34"/>
      <c r="AE120" s="34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 t="s">
        <v>105</v>
      </c>
      <c r="B121" s="79">
        <v>35717.94</v>
      </c>
      <c r="C121" s="79">
        <v>6040.5199999999968</v>
      </c>
      <c r="D121" s="79">
        <v>20328.66</v>
      </c>
      <c r="E121" s="19">
        <f>'1QTR510'!H121</f>
        <v>24173.61</v>
      </c>
      <c r="F121" s="19">
        <f t="shared" si="24"/>
        <v>45603.41</v>
      </c>
      <c r="G121" s="81">
        <v>57159.07</v>
      </c>
      <c r="H121" s="19">
        <f t="shared" si="25"/>
        <v>-11555.659999999996</v>
      </c>
      <c r="I121" s="21">
        <f t="shared" si="26"/>
        <v>-0.20216669025580714</v>
      </c>
      <c r="J121" s="1"/>
      <c r="K121" s="19">
        <f t="shared" si="27"/>
        <v>41758.46</v>
      </c>
      <c r="L121" s="81">
        <v>57218.5</v>
      </c>
      <c r="M121" s="19">
        <f t="shared" si="28"/>
        <v>-15460.04</v>
      </c>
      <c r="N121" s="21">
        <f t="shared" si="29"/>
        <v>-0.27019303197392452</v>
      </c>
      <c r="O121" s="53"/>
      <c r="P121" s="53"/>
      <c r="AD121" s="34"/>
      <c r="AE121" s="34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 t="s">
        <v>106</v>
      </c>
      <c r="B122" s="79">
        <v>24016.31</v>
      </c>
      <c r="C122" s="79">
        <v>15399.109999999997</v>
      </c>
      <c r="D122" s="79">
        <v>14656.2</v>
      </c>
      <c r="E122" s="19">
        <f>'1QTR510'!H122</f>
        <v>17428.259999999998</v>
      </c>
      <c r="F122" s="19">
        <f t="shared" si="24"/>
        <v>42187.479999999996</v>
      </c>
      <c r="G122" s="81">
        <v>45568.829999999994</v>
      </c>
      <c r="H122" s="19">
        <f t="shared" si="25"/>
        <v>-3381.3499999999985</v>
      </c>
      <c r="I122" s="21">
        <f t="shared" si="26"/>
        <v>-7.4203134028238193E-2</v>
      </c>
      <c r="J122" s="1"/>
      <c r="K122" s="19">
        <f t="shared" si="27"/>
        <v>39415.42</v>
      </c>
      <c r="L122" s="81">
        <v>45568.149999999994</v>
      </c>
      <c r="M122" s="19">
        <f t="shared" si="28"/>
        <v>-6152.7299999999959</v>
      </c>
      <c r="N122" s="21">
        <f t="shared" si="29"/>
        <v>-0.13502259802076666</v>
      </c>
      <c r="O122" s="53"/>
      <c r="P122" s="53"/>
      <c r="AD122" s="34"/>
      <c r="AE122" s="34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 t="s">
        <v>107</v>
      </c>
      <c r="B123" s="79">
        <v>68743.679999999993</v>
      </c>
      <c r="C123" s="79">
        <v>12380.440000000002</v>
      </c>
      <c r="D123" s="79">
        <v>41654.35</v>
      </c>
      <c r="E123" s="19">
        <f>'1QTR510'!H123</f>
        <v>49532.82</v>
      </c>
      <c r="F123" s="19">
        <f t="shared" si="24"/>
        <v>89002.59</v>
      </c>
      <c r="G123" s="81">
        <v>121114.34</v>
      </c>
      <c r="H123" s="19">
        <f t="shared" si="25"/>
        <v>-32111.75</v>
      </c>
      <c r="I123" s="21">
        <f t="shared" si="26"/>
        <v>-0.26513582124131629</v>
      </c>
      <c r="J123" s="1"/>
      <c r="K123" s="19">
        <f t="shared" si="27"/>
        <v>81124.12</v>
      </c>
      <c r="L123" s="81">
        <v>121112.94</v>
      </c>
      <c r="M123" s="19">
        <f t="shared" si="28"/>
        <v>-39988.820000000007</v>
      </c>
      <c r="N123" s="21">
        <f t="shared" si="29"/>
        <v>-0.33017793144151242</v>
      </c>
      <c r="O123" s="53"/>
      <c r="P123" s="53"/>
      <c r="AD123" s="34"/>
      <c r="AE123" s="34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 t="s">
        <v>108</v>
      </c>
      <c r="B124" s="79">
        <v>24593.14</v>
      </c>
      <c r="C124" s="79">
        <v>5612.6000000000022</v>
      </c>
      <c r="D124" s="79">
        <v>13999.23</v>
      </c>
      <c r="E124" s="19">
        <f>'1QTR510'!H124</f>
        <v>16647.04</v>
      </c>
      <c r="F124" s="19">
        <f t="shared" si="24"/>
        <v>32853.550000000003</v>
      </c>
      <c r="G124" s="81">
        <v>43401.78</v>
      </c>
      <c r="H124" s="19">
        <f t="shared" si="25"/>
        <v>-10548.229999999996</v>
      </c>
      <c r="I124" s="21">
        <f t="shared" si="26"/>
        <v>-0.24303680632453317</v>
      </c>
      <c r="J124" s="1"/>
      <c r="K124" s="19">
        <f t="shared" si="27"/>
        <v>30205.74</v>
      </c>
      <c r="L124" s="81">
        <v>43443.78</v>
      </c>
      <c r="M124" s="19">
        <f t="shared" si="28"/>
        <v>-13238.039999999997</v>
      </c>
      <c r="N124" s="21">
        <f t="shared" si="29"/>
        <v>-0.30471657852976874</v>
      </c>
      <c r="O124" s="53"/>
      <c r="P124" s="53"/>
      <c r="AD124" s="34"/>
      <c r="AE124" s="34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 t="s">
        <v>109</v>
      </c>
      <c r="B125" s="79">
        <v>26133.89</v>
      </c>
      <c r="C125" s="79">
        <v>5053.8899999999994</v>
      </c>
      <c r="D125" s="79">
        <v>10591.75</v>
      </c>
      <c r="E125" s="19">
        <f>'1QTR510'!H125</f>
        <v>12595.07</v>
      </c>
      <c r="F125" s="19">
        <f t="shared" si="24"/>
        <v>33191.1</v>
      </c>
      <c r="G125" s="81">
        <v>34375.370000000003</v>
      </c>
      <c r="H125" s="19">
        <f t="shared" si="25"/>
        <v>-1184.2700000000041</v>
      </c>
      <c r="I125" s="21">
        <f t="shared" si="26"/>
        <v>-3.4451120089762033E-2</v>
      </c>
      <c r="J125" s="1"/>
      <c r="K125" s="19">
        <f t="shared" si="27"/>
        <v>31187.78</v>
      </c>
      <c r="L125" s="81">
        <v>34401.120000000003</v>
      </c>
      <c r="M125" s="19">
        <f t="shared" si="28"/>
        <v>-3213.3400000000038</v>
      </c>
      <c r="N125" s="21">
        <f t="shared" si="29"/>
        <v>-9.3408005320757104E-2</v>
      </c>
      <c r="O125" s="53"/>
      <c r="P125" s="53"/>
      <c r="AD125" s="34"/>
      <c r="AE125" s="34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 t="s">
        <v>110</v>
      </c>
      <c r="B126" s="79">
        <v>15324.79</v>
      </c>
      <c r="C126" s="79">
        <v>2641.5200000000004</v>
      </c>
      <c r="D126" s="79">
        <v>8968.07</v>
      </c>
      <c r="E126" s="19">
        <f>'1QTR510'!H126</f>
        <v>10664.28</v>
      </c>
      <c r="F126" s="19">
        <f t="shared" si="24"/>
        <v>19662.520000000004</v>
      </c>
      <c r="G126" s="81">
        <v>25225.360000000001</v>
      </c>
      <c r="H126" s="19">
        <f t="shared" si="25"/>
        <v>-5562.8399999999965</v>
      </c>
      <c r="I126" s="21">
        <f t="shared" si="26"/>
        <v>-0.22052569319129622</v>
      </c>
      <c r="J126" s="1"/>
      <c r="K126" s="19">
        <f t="shared" si="27"/>
        <v>17966.310000000001</v>
      </c>
      <c r="L126" s="81">
        <v>25267.18</v>
      </c>
      <c r="M126" s="19">
        <f t="shared" si="28"/>
        <v>-7300.869999999999</v>
      </c>
      <c r="N126" s="21">
        <f t="shared" si="29"/>
        <v>-0.288946768099962</v>
      </c>
      <c r="O126" s="53"/>
      <c r="P126" s="53"/>
      <c r="AD126" s="34"/>
      <c r="AE126" s="34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 t="s">
        <v>111</v>
      </c>
      <c r="B127" s="79">
        <v>27504.5</v>
      </c>
      <c r="C127" s="79">
        <v>18935.239999999998</v>
      </c>
      <c r="D127" s="79">
        <v>15367.18</v>
      </c>
      <c r="E127" s="19">
        <f>'1QTR510'!H127</f>
        <v>18273.72</v>
      </c>
      <c r="F127" s="19">
        <f t="shared" si="24"/>
        <v>49346.28</v>
      </c>
      <c r="G127" s="81">
        <v>66923.780000000013</v>
      </c>
      <c r="H127" s="19">
        <f t="shared" si="25"/>
        <v>-17577.500000000015</v>
      </c>
      <c r="I127" s="21">
        <f t="shared" si="26"/>
        <v>-0.26264953952092984</v>
      </c>
      <c r="J127" s="1"/>
      <c r="K127" s="19">
        <f t="shared" si="27"/>
        <v>46439.74</v>
      </c>
      <c r="L127" s="81">
        <v>66992.430000000008</v>
      </c>
      <c r="M127" s="19">
        <f t="shared" si="28"/>
        <v>-20552.69000000001</v>
      </c>
      <c r="N127" s="21">
        <f t="shared" si="29"/>
        <v>-0.30679122999419495</v>
      </c>
      <c r="O127" s="53"/>
      <c r="P127" s="53"/>
      <c r="AD127" s="34"/>
      <c r="AE127" s="34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 t="s">
        <v>112</v>
      </c>
      <c r="B128" s="79">
        <v>24548.7</v>
      </c>
      <c r="C128" s="79">
        <v>4509.369999999999</v>
      </c>
      <c r="D128" s="79">
        <v>15061.67</v>
      </c>
      <c r="E128" s="19">
        <f>'1QTR510'!H128</f>
        <v>17910.419999999998</v>
      </c>
      <c r="F128" s="19">
        <f t="shared" si="24"/>
        <v>31906.82</v>
      </c>
      <c r="G128" s="81">
        <v>45783.86</v>
      </c>
      <c r="H128" s="19">
        <f t="shared" si="25"/>
        <v>-13877.04</v>
      </c>
      <c r="I128" s="21">
        <f t="shared" si="26"/>
        <v>-0.3030989523382257</v>
      </c>
      <c r="J128" s="1"/>
      <c r="K128" s="19">
        <f t="shared" si="27"/>
        <v>29058.07</v>
      </c>
      <c r="L128" s="81">
        <v>45845.75</v>
      </c>
      <c r="M128" s="19">
        <f t="shared" si="28"/>
        <v>-16787.68</v>
      </c>
      <c r="N128" s="21">
        <f t="shared" si="29"/>
        <v>-0.36617745374434929</v>
      </c>
      <c r="O128" s="53"/>
      <c r="P128" s="53"/>
      <c r="AD128" s="34"/>
      <c r="AE128" s="34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 t="s">
        <v>113</v>
      </c>
      <c r="B129" s="79">
        <v>77950.53</v>
      </c>
      <c r="C129" s="79">
        <v>13900.589999999997</v>
      </c>
      <c r="D129" s="79">
        <v>47160.15</v>
      </c>
      <c r="E129" s="19">
        <f>'1QTR510'!H129</f>
        <v>56079.99</v>
      </c>
      <c r="F129" s="19">
        <f t="shared" si="24"/>
        <v>100770.95999999999</v>
      </c>
      <c r="G129" s="81">
        <v>142100.20000000001</v>
      </c>
      <c r="H129" s="19">
        <f t="shared" si="25"/>
        <v>-41329.24000000002</v>
      </c>
      <c r="I129" s="21">
        <f t="shared" si="26"/>
        <v>-0.29084575531913404</v>
      </c>
      <c r="J129" s="1"/>
      <c r="K129" s="19">
        <f t="shared" si="27"/>
        <v>91851.12</v>
      </c>
      <c r="L129" s="81">
        <v>142320.14000000001</v>
      </c>
      <c r="M129" s="19">
        <f t="shared" si="28"/>
        <v>-50469.020000000019</v>
      </c>
      <c r="N129" s="21">
        <f t="shared" si="29"/>
        <v>-0.35461614919715523</v>
      </c>
      <c r="O129" s="53"/>
      <c r="P129" s="53"/>
      <c r="AD129" s="34"/>
      <c r="AE129" s="34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 t="s">
        <v>114</v>
      </c>
      <c r="B130" s="79">
        <v>88139.829999999987</v>
      </c>
      <c r="C130" s="79">
        <v>25728.87000000001</v>
      </c>
      <c r="D130" s="79">
        <v>49903.53</v>
      </c>
      <c r="E130" s="19">
        <f>'1QTR510'!H130</f>
        <v>59342.239999999998</v>
      </c>
      <c r="F130" s="19">
        <f t="shared" si="24"/>
        <v>123307.41</v>
      </c>
      <c r="G130" s="81">
        <v>160121.89999999997</v>
      </c>
      <c r="H130" s="19">
        <f t="shared" si="25"/>
        <v>-36814.489999999962</v>
      </c>
      <c r="I130" s="21">
        <f t="shared" si="26"/>
        <v>-0.22991539570789488</v>
      </c>
      <c r="J130" s="1"/>
      <c r="K130" s="19">
        <f t="shared" si="27"/>
        <v>113868.7</v>
      </c>
      <c r="L130" s="81">
        <v>159925.91999999998</v>
      </c>
      <c r="M130" s="19">
        <f t="shared" si="28"/>
        <v>-46057.219999999987</v>
      </c>
      <c r="N130" s="21">
        <f t="shared" si="29"/>
        <v>-0.28799096481671005</v>
      </c>
      <c r="O130" s="53"/>
      <c r="P130" s="53"/>
      <c r="AD130" s="34"/>
      <c r="AE130" s="34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 t="s">
        <v>152</v>
      </c>
      <c r="B131" s="79">
        <v>124469.39</v>
      </c>
      <c r="C131" s="79">
        <v>22228.210000000006</v>
      </c>
      <c r="D131" s="79">
        <v>74713.67</v>
      </c>
      <c r="E131" s="19">
        <f>'1QTR510'!H131</f>
        <v>88844.96</v>
      </c>
      <c r="F131" s="19">
        <f t="shared" si="24"/>
        <v>160828.89000000001</v>
      </c>
      <c r="G131" s="81">
        <v>241197.19</v>
      </c>
      <c r="H131" s="19">
        <f t="shared" si="25"/>
        <v>-80368.299999999988</v>
      </c>
      <c r="I131" s="21">
        <f t="shared" si="26"/>
        <v>-0.33320578900608244</v>
      </c>
      <c r="J131" s="1"/>
      <c r="K131" s="19">
        <f t="shared" si="27"/>
        <v>146697.60000000001</v>
      </c>
      <c r="L131" s="81">
        <v>240396.21</v>
      </c>
      <c r="M131" s="19">
        <f t="shared" si="28"/>
        <v>-93698.609999999986</v>
      </c>
      <c r="N131" s="21">
        <f t="shared" si="29"/>
        <v>-0.38976741771428092</v>
      </c>
      <c r="O131" s="53"/>
      <c r="P131" s="53"/>
      <c r="AD131" s="34"/>
      <c r="AE131" s="34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 t="s">
        <v>115</v>
      </c>
      <c r="B132" s="79">
        <v>118180.23999999999</v>
      </c>
      <c r="C132" s="79">
        <v>24016.770000000019</v>
      </c>
      <c r="D132" s="79">
        <v>72384.62</v>
      </c>
      <c r="E132" s="19">
        <f>'1QTR510'!H132</f>
        <v>86075.4</v>
      </c>
      <c r="F132" s="19">
        <f t="shared" si="24"/>
        <v>155887.79</v>
      </c>
      <c r="G132" s="81">
        <v>299411.75</v>
      </c>
      <c r="H132" s="19">
        <f t="shared" si="25"/>
        <v>-143523.96</v>
      </c>
      <c r="I132" s="21">
        <f t="shared" si="26"/>
        <v>-0.47935313159887682</v>
      </c>
      <c r="J132" s="1"/>
      <c r="K132" s="19">
        <f t="shared" si="27"/>
        <v>142197.01</v>
      </c>
      <c r="L132" s="81">
        <v>298913.36</v>
      </c>
      <c r="M132" s="19">
        <f t="shared" si="28"/>
        <v>-156716.34999999998</v>
      </c>
      <c r="N132" s="21">
        <f t="shared" si="29"/>
        <v>-0.52428687028241217</v>
      </c>
      <c r="O132" s="53"/>
      <c r="P132" s="53"/>
      <c r="AD132" s="34"/>
      <c r="AE132" s="34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 t="s">
        <v>150</v>
      </c>
      <c r="B133" s="79">
        <v>121423.54999999999</v>
      </c>
      <c r="C133" s="79">
        <v>52597.400000000023</v>
      </c>
      <c r="D133" s="79">
        <v>72376.289999999994</v>
      </c>
      <c r="E133" s="19">
        <f>'1QTR510'!H133</f>
        <v>86065.48</v>
      </c>
      <c r="F133" s="19">
        <f t="shared" si="24"/>
        <v>187710.14</v>
      </c>
      <c r="G133" s="81">
        <v>187956.28000000003</v>
      </c>
      <c r="H133" s="19">
        <f t="shared" si="25"/>
        <v>-246.14000000001397</v>
      </c>
      <c r="I133" s="21">
        <f t="shared" si="26"/>
        <v>-1.3095598614742965E-3</v>
      </c>
      <c r="J133" s="1"/>
      <c r="K133" s="19">
        <f t="shared" si="27"/>
        <v>174020.95</v>
      </c>
      <c r="L133" s="81">
        <v>188184.09000000003</v>
      </c>
      <c r="M133" s="19">
        <f t="shared" si="28"/>
        <v>-14163.140000000014</v>
      </c>
      <c r="N133" s="21">
        <f t="shared" si="29"/>
        <v>-7.5262154202302756E-2</v>
      </c>
      <c r="O133" s="53"/>
      <c r="P133" s="53"/>
      <c r="AD133" s="34"/>
      <c r="AE133" s="34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 t="s">
        <v>116</v>
      </c>
      <c r="B134" s="79">
        <v>95746.559999999998</v>
      </c>
      <c r="C134" s="79">
        <v>16458.649999999994</v>
      </c>
      <c r="D134" s="79">
        <v>54970.93</v>
      </c>
      <c r="E134" s="19">
        <f>'1QTR510'!H134</f>
        <v>65368.09</v>
      </c>
      <c r="F134" s="19">
        <f t="shared" si="24"/>
        <v>122602.37</v>
      </c>
      <c r="G134" s="81">
        <v>152443.59000000003</v>
      </c>
      <c r="H134" s="19">
        <f t="shared" si="25"/>
        <v>-29841.22000000003</v>
      </c>
      <c r="I134" s="21">
        <f t="shared" si="26"/>
        <v>-0.19575254033311618</v>
      </c>
      <c r="J134" s="1"/>
      <c r="K134" s="19">
        <f t="shared" si="27"/>
        <v>112205.20999999999</v>
      </c>
      <c r="L134" s="81">
        <v>152586.45000000001</v>
      </c>
      <c r="M134" s="19">
        <f t="shared" si="28"/>
        <v>-40381.24000000002</v>
      </c>
      <c r="N134" s="21">
        <f t="shared" si="29"/>
        <v>-0.26464499305148015</v>
      </c>
      <c r="O134" s="53"/>
      <c r="P134" s="53"/>
      <c r="AD134" s="34"/>
      <c r="AE134" s="34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 t="s">
        <v>117</v>
      </c>
      <c r="B135" s="79">
        <v>18980.25</v>
      </c>
      <c r="C135" s="79">
        <v>16140.18</v>
      </c>
      <c r="D135" s="79">
        <v>11091.67</v>
      </c>
      <c r="E135" s="19">
        <f>'1QTR510'!H135</f>
        <v>13189.54</v>
      </c>
      <c r="F135" s="19">
        <f t="shared" si="24"/>
        <v>37218.300000000003</v>
      </c>
      <c r="G135" s="81">
        <v>34551.37000000001</v>
      </c>
      <c r="H135" s="19">
        <f t="shared" si="25"/>
        <v>2666.929999999993</v>
      </c>
      <c r="I135" s="21">
        <f t="shared" si="26"/>
        <v>7.7187387938596697E-2</v>
      </c>
      <c r="J135" s="1"/>
      <c r="K135" s="19">
        <f t="shared" si="27"/>
        <v>35120.43</v>
      </c>
      <c r="L135" s="81">
        <v>34608.450000000004</v>
      </c>
      <c r="M135" s="19">
        <f t="shared" si="28"/>
        <v>511.97999999999593</v>
      </c>
      <c r="N135" s="21">
        <f t="shared" si="29"/>
        <v>1.479349696389165E-2</v>
      </c>
      <c r="O135" s="53"/>
      <c r="P135" s="53"/>
      <c r="AD135" s="34"/>
      <c r="AE135" s="34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 t="s">
        <v>151</v>
      </c>
      <c r="B136" s="79">
        <v>33603.58</v>
      </c>
      <c r="C136" s="79">
        <v>7297.5200000000041</v>
      </c>
      <c r="D136" s="79">
        <v>22298.61</v>
      </c>
      <c r="E136" s="19">
        <f>'1QTR510'!H136</f>
        <v>26516.15</v>
      </c>
      <c r="F136" s="19">
        <f t="shared" si="24"/>
        <v>45118.640000000007</v>
      </c>
      <c r="G136" s="81">
        <v>73416.160000000003</v>
      </c>
      <c r="H136" s="19">
        <f t="shared" si="25"/>
        <v>-28297.519999999997</v>
      </c>
      <c r="I136" s="21">
        <f t="shared" si="26"/>
        <v>-0.38543993583973879</v>
      </c>
      <c r="J136" s="1"/>
      <c r="K136" s="19">
        <f t="shared" si="27"/>
        <v>40901.100000000006</v>
      </c>
      <c r="L136" s="81">
        <v>73428.040000000008</v>
      </c>
      <c r="M136" s="19">
        <f t="shared" si="28"/>
        <v>-32526.940000000002</v>
      </c>
      <c r="N136" s="21">
        <f t="shared" si="29"/>
        <v>-0.44297709703268673</v>
      </c>
      <c r="O136" s="53"/>
      <c r="P136" s="53"/>
      <c r="AD136" s="34"/>
      <c r="AE136" s="34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 t="s">
        <v>172</v>
      </c>
      <c r="B137" s="79">
        <v>49248.19</v>
      </c>
      <c r="C137" s="79">
        <v>6460.7599999999948</v>
      </c>
      <c r="D137" s="79">
        <v>21639.18</v>
      </c>
      <c r="E137" s="19">
        <f>'1QTR510'!H137</f>
        <v>25732.01</v>
      </c>
      <c r="F137" s="19">
        <f>B137+C137-D137+E137</f>
        <v>59801.78</v>
      </c>
      <c r="G137" s="81">
        <v>0</v>
      </c>
      <c r="H137" s="19">
        <f>F137-G137</f>
        <v>59801.78</v>
      </c>
      <c r="I137" s="21" t="str">
        <f>IF(ISERR(+F137/G137-1)," ",+F137/G137-1)</f>
        <v xml:space="preserve"> </v>
      </c>
      <c r="J137" s="1"/>
      <c r="K137" s="19">
        <f>B137+C137</f>
        <v>55708.95</v>
      </c>
      <c r="L137" s="81">
        <v>0</v>
      </c>
      <c r="M137" s="19">
        <f>K137-L137</f>
        <v>55708.95</v>
      </c>
      <c r="N137" s="21" t="str">
        <f>IF(ISERR(+K137/L137-1)," ",+K137/L137-1)</f>
        <v xml:space="preserve"> </v>
      </c>
      <c r="O137" s="53"/>
      <c r="P137" s="53"/>
      <c r="AD137" s="34"/>
      <c r="AE137" s="34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 t="s">
        <v>146</v>
      </c>
      <c r="B138" s="79">
        <v>17403.59</v>
      </c>
      <c r="C138" s="79">
        <v>3794.6499999999978</v>
      </c>
      <c r="D138" s="79">
        <v>9321.48</v>
      </c>
      <c r="E138" s="19">
        <f>'1QTR510'!H138</f>
        <v>11084.54</v>
      </c>
      <c r="F138" s="19">
        <f t="shared" si="24"/>
        <v>22961.3</v>
      </c>
      <c r="G138" s="81">
        <v>28987.89</v>
      </c>
      <c r="H138" s="19">
        <f t="shared" si="25"/>
        <v>-6026.59</v>
      </c>
      <c r="I138" s="21">
        <f t="shared" si="26"/>
        <v>-0.20790026455875199</v>
      </c>
      <c r="J138" s="1"/>
      <c r="K138" s="19">
        <f t="shared" si="27"/>
        <v>21198.239999999998</v>
      </c>
      <c r="L138" s="81">
        <v>29023.93</v>
      </c>
      <c r="M138" s="19">
        <f t="shared" si="28"/>
        <v>-7825.6900000000023</v>
      </c>
      <c r="N138" s="21">
        <f t="shared" si="29"/>
        <v>-0.26962888898918935</v>
      </c>
      <c r="O138" s="53"/>
      <c r="P138" s="53"/>
      <c r="AD138" s="34"/>
      <c r="AE138" s="34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 t="s">
        <v>170</v>
      </c>
      <c r="B139" s="79">
        <v>29169.58</v>
      </c>
      <c r="C139" s="79">
        <v>6739.7999999999956</v>
      </c>
      <c r="D139" s="79">
        <v>18088.509999999998</v>
      </c>
      <c r="E139" s="19">
        <f>'1QTR510'!H139</f>
        <v>21509.77</v>
      </c>
      <c r="F139" s="19">
        <f>B139+C139-D139+E139</f>
        <v>39330.639999999999</v>
      </c>
      <c r="G139" s="79">
        <v>71562.81</v>
      </c>
      <c r="H139" s="19">
        <f>F139-G139</f>
        <v>-32232.17</v>
      </c>
      <c r="I139" s="21">
        <f>IF(ISERR(+F139/G139-1)," ",+F139/G139-1)</f>
        <v>-0.45040391790093204</v>
      </c>
      <c r="J139" s="1"/>
      <c r="K139" s="19">
        <f>B139+C139</f>
        <v>35909.379999999997</v>
      </c>
      <c r="L139" s="79">
        <v>71637.489999999991</v>
      </c>
      <c r="M139" s="19">
        <f>K139-L139</f>
        <v>-35728.109999999993</v>
      </c>
      <c r="N139" s="21">
        <f>IF(ISERR(+K139/L139-1)," ",+K139/L139-1)</f>
        <v>-0.49873481050215462</v>
      </c>
      <c r="O139" s="53"/>
      <c r="P139" s="53"/>
      <c r="AD139" s="34"/>
      <c r="AE139" s="34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 t="s">
        <v>118</v>
      </c>
      <c r="B140" s="79">
        <v>101340.63</v>
      </c>
      <c r="C140" s="79">
        <v>32046.51999999999</v>
      </c>
      <c r="D140" s="79">
        <v>60662.8</v>
      </c>
      <c r="E140" s="19">
        <f>'1QTR510'!H140</f>
        <v>72136.509999999995</v>
      </c>
      <c r="F140" s="19">
        <f t="shared" si="24"/>
        <v>144860.85999999999</v>
      </c>
      <c r="G140" s="81">
        <v>194676.90999999997</v>
      </c>
      <c r="H140" s="19">
        <f t="shared" si="25"/>
        <v>-49816.049999999988</v>
      </c>
      <c r="I140" s="21">
        <f t="shared" si="26"/>
        <v>-0.25589090149417304</v>
      </c>
      <c r="J140" s="1"/>
      <c r="K140" s="19">
        <f t="shared" si="27"/>
        <v>133387.15</v>
      </c>
      <c r="L140" s="81">
        <v>194884.68</v>
      </c>
      <c r="M140" s="19">
        <f t="shared" si="28"/>
        <v>-61497.53</v>
      </c>
      <c r="N140" s="21">
        <f t="shared" si="29"/>
        <v>-0.3155585651986601</v>
      </c>
      <c r="O140" s="53"/>
      <c r="P140" s="53"/>
      <c r="AD140" s="34"/>
      <c r="AE140" s="34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 t="s">
        <v>142</v>
      </c>
      <c r="B141" s="79">
        <v>62608.19</v>
      </c>
      <c r="C141" s="79">
        <v>14757.139999999985</v>
      </c>
      <c r="D141" s="79">
        <v>35890.160000000003</v>
      </c>
      <c r="E141" s="19">
        <f>'1QTR510'!H141</f>
        <v>42678.400000000001</v>
      </c>
      <c r="F141" s="19">
        <f t="shared" si="24"/>
        <v>84153.569999999978</v>
      </c>
      <c r="G141" s="81">
        <v>112536.25</v>
      </c>
      <c r="H141" s="19">
        <f t="shared" si="25"/>
        <v>-28382.680000000022</v>
      </c>
      <c r="I141" s="21">
        <f t="shared" si="26"/>
        <v>-0.25220922147308111</v>
      </c>
      <c r="J141" s="1"/>
      <c r="K141" s="19">
        <f t="shared" si="27"/>
        <v>77365.329999999987</v>
      </c>
      <c r="L141" s="81">
        <v>112623.75</v>
      </c>
      <c r="M141" s="19">
        <f t="shared" si="28"/>
        <v>-35258.420000000013</v>
      </c>
      <c r="N141" s="21">
        <f t="shared" si="29"/>
        <v>-0.31306380758942953</v>
      </c>
      <c r="O141" s="53"/>
      <c r="P141" s="53"/>
      <c r="AD141" s="34"/>
      <c r="AE141" s="34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 t="s">
        <v>119</v>
      </c>
      <c r="B142" s="79">
        <v>89126.25</v>
      </c>
      <c r="C142" s="79">
        <v>16789.699999999997</v>
      </c>
      <c r="D142" s="79">
        <v>52941.52</v>
      </c>
      <c r="E142" s="19">
        <f>'1QTR510'!H142</f>
        <v>62954.83</v>
      </c>
      <c r="F142" s="19">
        <f t="shared" si="24"/>
        <v>115929.26000000001</v>
      </c>
      <c r="G142" s="81">
        <v>159058.53999999998</v>
      </c>
      <c r="H142" s="19">
        <f t="shared" si="25"/>
        <v>-43129.27999999997</v>
      </c>
      <c r="I142" s="21">
        <f t="shared" si="26"/>
        <v>-0.27115350109462832</v>
      </c>
      <c r="J142" s="1"/>
      <c r="K142" s="19">
        <f t="shared" si="27"/>
        <v>105915.95</v>
      </c>
      <c r="L142" s="81">
        <v>159153</v>
      </c>
      <c r="M142" s="19">
        <f t="shared" si="28"/>
        <v>-53237.05</v>
      </c>
      <c r="N142" s="21">
        <f t="shared" si="29"/>
        <v>-0.33450233423183984</v>
      </c>
      <c r="O142" s="53"/>
      <c r="P142" s="53"/>
      <c r="AD142" s="34"/>
      <c r="AE142" s="34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 t="s">
        <v>120</v>
      </c>
      <c r="B143" s="79">
        <v>58603.11</v>
      </c>
      <c r="C143" s="79">
        <v>14001.699999999997</v>
      </c>
      <c r="D143" s="79">
        <v>33179.199999999997</v>
      </c>
      <c r="E143" s="19">
        <f>'1QTR510'!H143</f>
        <v>39454.69</v>
      </c>
      <c r="F143" s="19">
        <f t="shared" si="24"/>
        <v>78880.3</v>
      </c>
      <c r="G143" s="81">
        <v>94626.75</v>
      </c>
      <c r="H143" s="19">
        <f t="shared" si="25"/>
        <v>-15746.449999999997</v>
      </c>
      <c r="I143" s="21">
        <f t="shared" si="26"/>
        <v>-0.16640590530690313</v>
      </c>
      <c r="J143" s="1"/>
      <c r="K143" s="19">
        <f t="shared" si="27"/>
        <v>72604.81</v>
      </c>
      <c r="L143" s="81">
        <v>94778.5</v>
      </c>
      <c r="M143" s="19">
        <f t="shared" si="28"/>
        <v>-22173.690000000002</v>
      </c>
      <c r="N143" s="21">
        <f t="shared" si="29"/>
        <v>-0.23395274244686293</v>
      </c>
      <c r="O143" s="53"/>
      <c r="P143" s="53"/>
      <c r="AD143" s="34"/>
      <c r="AE143" s="34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 t="s">
        <v>121</v>
      </c>
      <c r="B144" s="79">
        <v>15739.66</v>
      </c>
      <c r="C144" s="79">
        <v>3661.5200000000004</v>
      </c>
      <c r="D144" s="79">
        <v>9642.2199999999993</v>
      </c>
      <c r="E144" s="19">
        <f>'1QTR510'!H144</f>
        <v>11465.94</v>
      </c>
      <c r="F144" s="19">
        <f t="shared" si="24"/>
        <v>21224.9</v>
      </c>
      <c r="G144" s="81">
        <v>29284.39</v>
      </c>
      <c r="H144" s="19">
        <f t="shared" si="25"/>
        <v>-8059.489999999998</v>
      </c>
      <c r="I144" s="21">
        <f t="shared" si="26"/>
        <v>-0.27521454262834222</v>
      </c>
      <c r="J144" s="1"/>
      <c r="K144" s="19">
        <f t="shared" si="27"/>
        <v>19401.18</v>
      </c>
      <c r="L144" s="81">
        <v>29316.87</v>
      </c>
      <c r="M144" s="19">
        <f t="shared" si="28"/>
        <v>-9915.6899999999987</v>
      </c>
      <c r="N144" s="21">
        <f t="shared" si="29"/>
        <v>-0.33822471498492157</v>
      </c>
      <c r="O144" s="53"/>
      <c r="P144" s="53"/>
      <c r="AD144" s="34"/>
      <c r="AE144" s="34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 t="s">
        <v>122</v>
      </c>
      <c r="B145" s="79">
        <v>135058.63</v>
      </c>
      <c r="C145" s="79">
        <v>26095.940000000002</v>
      </c>
      <c r="D145" s="79">
        <v>81552.210000000006</v>
      </c>
      <c r="E145" s="19">
        <f>'1QTR510'!H145</f>
        <v>96976.92</v>
      </c>
      <c r="F145" s="19">
        <f t="shared" si="24"/>
        <v>176579.28</v>
      </c>
      <c r="G145" s="81">
        <v>297253.95999999996</v>
      </c>
      <c r="H145" s="19">
        <f t="shared" si="25"/>
        <v>-120674.67999999996</v>
      </c>
      <c r="I145" s="21">
        <f t="shared" si="26"/>
        <v>-0.4059649196935845</v>
      </c>
      <c r="J145" s="1"/>
      <c r="K145" s="19">
        <f t="shared" si="27"/>
        <v>161154.57</v>
      </c>
      <c r="L145" s="81">
        <v>296880.70999999996</v>
      </c>
      <c r="M145" s="19">
        <f t="shared" si="28"/>
        <v>-135726.13999999996</v>
      </c>
      <c r="N145" s="21">
        <f t="shared" si="29"/>
        <v>-0.45717399422818672</v>
      </c>
      <c r="O145" s="53"/>
      <c r="P145" s="53"/>
      <c r="AD145" s="34"/>
      <c r="AE145" s="34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79" t="s">
        <v>128</v>
      </c>
      <c r="C146" s="79" t="s">
        <v>128</v>
      </c>
      <c r="D146" s="79"/>
      <c r="E146" s="19"/>
      <c r="F146" s="19"/>
      <c r="G146" s="81"/>
      <c r="H146" s="19"/>
      <c r="I146" s="21"/>
      <c r="J146" s="1"/>
      <c r="K146" s="19"/>
      <c r="L146" s="81"/>
      <c r="M146" s="19"/>
      <c r="N146" s="21"/>
      <c r="O146" s="53"/>
      <c r="P146" s="53"/>
      <c r="AD146" s="34"/>
      <c r="AE146" s="34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 t="s">
        <v>148</v>
      </c>
      <c r="B147" s="79">
        <v>0</v>
      </c>
      <c r="C147" s="79">
        <v>0</v>
      </c>
      <c r="D147" s="79">
        <v>0</v>
      </c>
      <c r="E147" s="19">
        <f>'1QTR510'!H147</f>
        <v>0</v>
      </c>
      <c r="F147" s="19">
        <f>B147+C147-D147+E147</f>
        <v>0</v>
      </c>
      <c r="G147" s="81">
        <v>0</v>
      </c>
      <c r="H147" s="19">
        <f>F147-G147</f>
        <v>0</v>
      </c>
      <c r="I147" s="21" t="str">
        <f>IF(ISERR(+F147/G147-1)," ",+F147/G147-1)</f>
        <v xml:space="preserve"> </v>
      </c>
      <c r="J147" s="1"/>
      <c r="K147" s="19">
        <f>B147+C147</f>
        <v>0</v>
      </c>
      <c r="L147" s="81">
        <v>0</v>
      </c>
      <c r="M147" s="19">
        <f>K147-L147</f>
        <v>0</v>
      </c>
      <c r="N147" s="21" t="str">
        <f>IF(ISERR(+K147/L147-1)," ",+K147/L147-1)</f>
        <v xml:space="preserve"> </v>
      </c>
      <c r="O147" s="53"/>
      <c r="P147" s="53"/>
      <c r="AD147" s="34"/>
      <c r="AE147" s="34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 t="s">
        <v>147</v>
      </c>
      <c r="B148" s="79">
        <v>2898557.62</v>
      </c>
      <c r="C148" s="79">
        <v>511095.10999999987</v>
      </c>
      <c r="D148" s="79">
        <v>1639258.03</v>
      </c>
      <c r="E148" s="19">
        <f>'1QTR510'!H148</f>
        <v>1949306.05</v>
      </c>
      <c r="F148" s="19">
        <f>B148+C148-D148+E148</f>
        <v>3719700.75</v>
      </c>
      <c r="G148" s="81">
        <v>4243861.16</v>
      </c>
      <c r="H148" s="19">
        <f>F148-G148</f>
        <v>-524160.41000000015</v>
      </c>
      <c r="I148" s="21">
        <f>IF(ISERR(+F148/G148-1)," ",+F148/G148-1)</f>
        <v>-0.12351026346959948</v>
      </c>
      <c r="J148" s="1"/>
      <c r="K148" s="19">
        <f>B148+C148</f>
        <v>3409652.73</v>
      </c>
      <c r="L148" s="81">
        <v>4247628.3600000003</v>
      </c>
      <c r="M148" s="19">
        <f>K148-L148</f>
        <v>-837975.63000000035</v>
      </c>
      <c r="N148" s="21">
        <f>IF(ISERR(+K148/L148-1)," ",+K148/L148-1)</f>
        <v>-0.19728082566997462</v>
      </c>
      <c r="O148" s="53"/>
      <c r="P148" s="53"/>
      <c r="AD148" s="34"/>
      <c r="AE148" s="34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 t="s">
        <v>124</v>
      </c>
      <c r="B149" s="79">
        <v>815356278.15999997</v>
      </c>
      <c r="C149" s="79">
        <v>1578123.8399999142</v>
      </c>
      <c r="D149" s="79">
        <v>398389060.31</v>
      </c>
      <c r="E149" s="19">
        <f>'1QTR510'!H149</f>
        <v>479275929.19</v>
      </c>
      <c r="F149" s="19">
        <f>B149+C149-D149+E149</f>
        <v>897821270.87999988</v>
      </c>
      <c r="G149" s="81">
        <v>1092595344.9199998</v>
      </c>
      <c r="H149" s="19">
        <f>F149-G149</f>
        <v>-194774074.03999996</v>
      </c>
      <c r="I149" s="21">
        <f>IF(ISERR(+F149/G149-1)," ",+F149/G149-1)</f>
        <v>-0.1782673475093941</v>
      </c>
      <c r="J149" s="1"/>
      <c r="K149" s="19">
        <f>B149+C149</f>
        <v>816934401.99999988</v>
      </c>
      <c r="L149" s="81">
        <v>1090902033.0699999</v>
      </c>
      <c r="M149" s="19">
        <f>K149-L149</f>
        <v>-273967631.07000005</v>
      </c>
      <c r="N149" s="21">
        <f>IF(ISERR(+K149/L149-1)," ",+K149/L149-1)</f>
        <v>-0.25113861993547171</v>
      </c>
      <c r="O149" s="53"/>
      <c r="P149" s="53"/>
      <c r="AD149" s="34"/>
      <c r="AE149" s="34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 t="s">
        <v>123</v>
      </c>
      <c r="B150" s="19" t="s">
        <v>123</v>
      </c>
      <c r="C150" s="19"/>
      <c r="D150" s="19"/>
      <c r="E150" s="19" t="s">
        <v>123</v>
      </c>
      <c r="F150" s="19" t="s">
        <v>128</v>
      </c>
      <c r="G150" s="19" t="s">
        <v>128</v>
      </c>
      <c r="H150" s="19" t="s">
        <v>123</v>
      </c>
      <c r="I150" s="21"/>
      <c r="J150" s="1" t="s">
        <v>123</v>
      </c>
      <c r="K150" s="19" t="s">
        <v>128</v>
      </c>
      <c r="L150" s="19" t="s">
        <v>128</v>
      </c>
      <c r="M150" s="19" t="s">
        <v>128</v>
      </c>
      <c r="N150" s="21"/>
      <c r="O150" s="53"/>
      <c r="P150" s="53"/>
      <c r="AD150" s="34"/>
      <c r="AE150" s="34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 t="s">
        <v>123</v>
      </c>
      <c r="B151" s="19"/>
      <c r="C151" s="19"/>
      <c r="D151" s="19"/>
      <c r="E151" s="19" t="s">
        <v>128</v>
      </c>
      <c r="F151" s="19" t="s">
        <v>128</v>
      </c>
      <c r="G151" s="19" t="s">
        <v>128</v>
      </c>
      <c r="H151" s="19" t="s">
        <v>123</v>
      </c>
      <c r="I151" s="21"/>
      <c r="J151" s="1" t="s">
        <v>123</v>
      </c>
      <c r="K151" s="19" t="s">
        <v>128</v>
      </c>
      <c r="L151" s="19" t="s">
        <v>128</v>
      </c>
      <c r="M151" s="19" t="s">
        <v>128</v>
      </c>
      <c r="N151" s="21"/>
      <c r="O151" s="53"/>
      <c r="P151" s="53"/>
      <c r="AD151" s="34"/>
      <c r="AE151" s="34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 t="s">
        <v>125</v>
      </c>
      <c r="B152" s="19">
        <f t="shared" ref="B152:H152" si="30">SUM(B12:B149)</f>
        <v>1646867118.0268402</v>
      </c>
      <c r="C152" s="19">
        <f t="shared" si="30"/>
        <v>185411196.68315977</v>
      </c>
      <c r="D152" s="19">
        <f t="shared" si="30"/>
        <v>893714694.1500001</v>
      </c>
      <c r="E152" s="19">
        <f t="shared" si="30"/>
        <v>1075812127.2599995</v>
      </c>
      <c r="F152" s="19">
        <f t="shared" si="30"/>
        <v>2014375747.8199992</v>
      </c>
      <c r="G152" s="19">
        <f t="shared" si="30"/>
        <v>2438269239.8899994</v>
      </c>
      <c r="H152" s="19">
        <f t="shared" si="30"/>
        <v>-423893492.07000005</v>
      </c>
      <c r="I152" s="21">
        <f>IF(ISERR(+F152/G152-1)," ",+F152/G152-1)</f>
        <v>-0.17385015778205193</v>
      </c>
      <c r="J152" s="1" t="s">
        <v>123</v>
      </c>
      <c r="K152" s="19">
        <f>SUM(K12:K149)</f>
        <v>1832278314.71</v>
      </c>
      <c r="L152" s="19">
        <f>SUM(L12:L149)</f>
        <v>2433517414.3400002</v>
      </c>
      <c r="M152" s="19">
        <f>SUM(M12:M149)</f>
        <v>-601239099.63000011</v>
      </c>
      <c r="N152" s="21">
        <f>IF(ISERR(+K152/L152-1)," ",+K152/L152-1)</f>
        <v>-0.24706587102565014</v>
      </c>
      <c r="O152" s="53"/>
      <c r="P152" s="53"/>
      <c r="AD152" s="34"/>
      <c r="AE152" s="34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 t="s">
        <v>126</v>
      </c>
      <c r="B153" s="19">
        <f t="shared" ref="B153:H153" si="31">B149</f>
        <v>815356278.15999997</v>
      </c>
      <c r="C153" s="19">
        <f t="shared" si="31"/>
        <v>1578123.8399999142</v>
      </c>
      <c r="D153" s="19">
        <f t="shared" si="31"/>
        <v>398389060.31</v>
      </c>
      <c r="E153" s="19">
        <f t="shared" si="31"/>
        <v>479275929.19</v>
      </c>
      <c r="F153" s="19">
        <f t="shared" si="31"/>
        <v>897821270.87999988</v>
      </c>
      <c r="G153" s="19">
        <f t="shared" si="31"/>
        <v>1092595344.9199998</v>
      </c>
      <c r="H153" s="19">
        <f t="shared" si="31"/>
        <v>-194774074.03999996</v>
      </c>
      <c r="I153" s="21">
        <f>IF(ISERR(+F153/G153-1)," ",+F153/G153-1)</f>
        <v>-0.1782673475093941</v>
      </c>
      <c r="J153" s="1" t="s">
        <v>123</v>
      </c>
      <c r="K153" s="19">
        <f>K149</f>
        <v>816934401.99999988</v>
      </c>
      <c r="L153" s="19">
        <f>L149</f>
        <v>1090902033.0699999</v>
      </c>
      <c r="M153" s="19">
        <f>M149</f>
        <v>-273967631.07000005</v>
      </c>
      <c r="N153" s="21">
        <f>IF(ISERR(+K153/L153-1)," ",+K153/L153-1)</f>
        <v>-0.25113861993547171</v>
      </c>
      <c r="O153" s="53"/>
      <c r="P153" s="53"/>
      <c r="AD153" s="34"/>
      <c r="AE153" s="34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 t="s">
        <v>127</v>
      </c>
      <c r="B154" s="19">
        <f t="shared" ref="B154:H154" si="32">SUM(B12:B148)</f>
        <v>831510839.86684024</v>
      </c>
      <c r="C154" s="19">
        <f t="shared" si="32"/>
        <v>183833072.84315985</v>
      </c>
      <c r="D154" s="19">
        <f t="shared" si="32"/>
        <v>495325633.84000009</v>
      </c>
      <c r="E154" s="19">
        <f t="shared" si="32"/>
        <v>596536198.06999958</v>
      </c>
      <c r="F154" s="19">
        <f t="shared" si="32"/>
        <v>1116554476.9399993</v>
      </c>
      <c r="G154" s="19">
        <f t="shared" si="32"/>
        <v>1345673894.9699996</v>
      </c>
      <c r="H154" s="19">
        <f t="shared" si="32"/>
        <v>-229119418.03000012</v>
      </c>
      <c r="I154" s="21">
        <f>IF(ISERR(+F154/G154-1)," ",+F154/G154-1)</f>
        <v>-0.17026370124769952</v>
      </c>
      <c r="J154" s="19"/>
      <c r="K154" s="19">
        <f>SUM(K12:K148)</f>
        <v>1015343912.7100003</v>
      </c>
      <c r="L154" s="19">
        <f>SUM(L12:L148)</f>
        <v>1342615381.27</v>
      </c>
      <c r="M154" s="19">
        <f>SUM(M12:M148)</f>
        <v>-327271468.56000006</v>
      </c>
      <c r="N154" s="21">
        <f>IF(ISERR(+K154/L154-1)," ",+K154/L154-1)</f>
        <v>-0.24375668052486388</v>
      </c>
      <c r="O154" s="53"/>
      <c r="P154" s="53"/>
      <c r="AD154" s="34"/>
      <c r="AE154" s="34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1" t="s">
        <v>123</v>
      </c>
      <c r="B155" s="1" t="s">
        <v>123</v>
      </c>
      <c r="C155" s="1" t="s">
        <v>128</v>
      </c>
      <c r="D155" s="1" t="s">
        <v>128</v>
      </c>
      <c r="E155" s="1" t="s">
        <v>128</v>
      </c>
      <c r="F155" s="1" t="s">
        <v>128</v>
      </c>
      <c r="G155" s="1" t="s">
        <v>128</v>
      </c>
      <c r="H155" s="1" t="s">
        <v>123</v>
      </c>
      <c r="I155" s="1" t="s">
        <v>123</v>
      </c>
      <c r="J155" s="1" t="s">
        <v>123</v>
      </c>
      <c r="K155" s="1" t="s">
        <v>128</v>
      </c>
      <c r="L155" s="1" t="s">
        <v>128</v>
      </c>
      <c r="M155" s="1" t="s">
        <v>128</v>
      </c>
      <c r="N155" s="1" t="s">
        <v>123</v>
      </c>
      <c r="O155" s="53"/>
      <c r="P155" s="53"/>
      <c r="AD155" s="34"/>
      <c r="AE155" s="34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53"/>
      <c r="P156" s="53"/>
      <c r="AD156" s="34"/>
      <c r="AE156" s="34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53"/>
      <c r="P157" s="53"/>
      <c r="AD157" s="34"/>
      <c r="AE157" s="34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53"/>
      <c r="P158" s="53"/>
      <c r="AD158" s="34"/>
      <c r="AE158" s="34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53"/>
      <c r="P159" s="53"/>
      <c r="AD159" s="34"/>
      <c r="AE159" s="34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53"/>
      <c r="P160" s="53"/>
      <c r="AD160" s="34"/>
      <c r="AE160" s="34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53"/>
      <c r="P161" s="53"/>
      <c r="AD161" s="34"/>
      <c r="AE161" s="34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53"/>
      <c r="P162" s="53"/>
      <c r="AD162" s="34"/>
      <c r="AE162" s="34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53"/>
      <c r="P163" s="53"/>
      <c r="AD163" s="34"/>
      <c r="AE163" s="34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53"/>
      <c r="P164" s="53"/>
      <c r="AD164" s="34"/>
      <c r="AE164" s="34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53"/>
      <c r="P165" s="53"/>
      <c r="AD165" s="34"/>
      <c r="AE165" s="34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53"/>
      <c r="P166" s="53"/>
      <c r="AD166" s="34"/>
      <c r="AE166" s="34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53"/>
      <c r="P167" s="53"/>
      <c r="AD167" s="34"/>
      <c r="AE167" s="34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53"/>
      <c r="P168" s="53"/>
      <c r="AD168" s="34"/>
      <c r="AE168" s="34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53"/>
      <c r="P169" s="53"/>
      <c r="AD169" s="34"/>
      <c r="AE169" s="34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53"/>
      <c r="P170" s="53"/>
      <c r="AD170" s="34"/>
      <c r="AE170" s="34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53"/>
      <c r="P171" s="53"/>
      <c r="AD171" s="34"/>
      <c r="AE171" s="34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53"/>
      <c r="P172" s="53"/>
      <c r="AD172" s="34"/>
      <c r="AE172" s="34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53"/>
      <c r="P173" s="53"/>
      <c r="AD173" s="34"/>
      <c r="AE173" s="34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53"/>
      <c r="P174" s="53"/>
      <c r="AD174" s="34"/>
      <c r="AE174" s="34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53"/>
      <c r="P175" s="53"/>
      <c r="AD175" s="34"/>
      <c r="AE175" s="34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53"/>
      <c r="P176" s="53"/>
      <c r="AD176" s="34"/>
      <c r="AE176" s="34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53"/>
      <c r="P177" s="53"/>
      <c r="AD177" s="34"/>
      <c r="AE177" s="34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53"/>
      <c r="P178" s="53"/>
      <c r="AD178" s="34"/>
      <c r="AE178" s="34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53"/>
      <c r="P179" s="53"/>
      <c r="AD179" s="34"/>
      <c r="AE179" s="34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53"/>
      <c r="P180" s="53"/>
      <c r="AD180" s="34"/>
      <c r="AE180" s="34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53"/>
      <c r="P181" s="53"/>
      <c r="AD181" s="34"/>
      <c r="AE181" s="34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53"/>
      <c r="P182" s="53"/>
      <c r="AD182" s="34"/>
      <c r="AE182" s="34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53"/>
      <c r="P183" s="53"/>
      <c r="AD183" s="34"/>
      <c r="AE183" s="34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53"/>
      <c r="P184" s="53"/>
      <c r="AD184" s="34"/>
      <c r="AE184" s="34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53"/>
      <c r="P185" s="53"/>
      <c r="AD185" s="34"/>
      <c r="AE185" s="34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53"/>
      <c r="P186" s="53"/>
      <c r="AD186" s="34"/>
      <c r="AE186" s="34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53"/>
      <c r="P187" s="53"/>
      <c r="AD187" s="34"/>
      <c r="AE187" s="34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53"/>
      <c r="P188" s="53"/>
      <c r="AD188" s="34"/>
      <c r="AE188" s="34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53"/>
      <c r="P189" s="53"/>
      <c r="AD189" s="34"/>
      <c r="AE189" s="34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53"/>
      <c r="P190" s="53"/>
      <c r="AD190" s="34"/>
      <c r="AE190" s="34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53"/>
      <c r="P191" s="53"/>
      <c r="AD191" s="34"/>
      <c r="AE191" s="34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53"/>
      <c r="P192" s="53"/>
      <c r="AD192" s="34"/>
      <c r="AE192" s="34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53"/>
      <c r="P193" s="53"/>
      <c r="AD193" s="34"/>
      <c r="AE193" s="34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53"/>
      <c r="P194" s="53"/>
      <c r="AD194" s="34"/>
      <c r="AE194" s="34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53"/>
      <c r="P195" s="53"/>
      <c r="AD195" s="34"/>
      <c r="AE195" s="34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53"/>
      <c r="P196" s="53"/>
      <c r="AD196" s="34"/>
      <c r="AE196" s="34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53"/>
      <c r="P197" s="53"/>
      <c r="AD197" s="34"/>
      <c r="AE197" s="34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53"/>
      <c r="P198" s="53"/>
      <c r="AD198" s="34"/>
      <c r="AE198" s="34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53"/>
      <c r="P199" s="53"/>
      <c r="AD199" s="34"/>
      <c r="AE199" s="34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53"/>
      <c r="P200" s="53"/>
      <c r="AD200" s="34"/>
      <c r="AE200" s="34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53"/>
      <c r="P201" s="53"/>
      <c r="AD201" s="34"/>
      <c r="AE201" s="34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53"/>
      <c r="P202" s="53"/>
      <c r="AD202" s="34"/>
      <c r="AE202" s="34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53"/>
      <c r="P203" s="53"/>
      <c r="AD203" s="34"/>
      <c r="AE203" s="34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53"/>
      <c r="P204" s="53"/>
      <c r="AD204" s="34"/>
      <c r="AE204" s="34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53"/>
      <c r="P205" s="53"/>
      <c r="AD205" s="34"/>
      <c r="AE205" s="34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53"/>
      <c r="P206" s="53"/>
      <c r="AD206" s="34"/>
      <c r="AE206" s="34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53"/>
      <c r="P207" s="53"/>
      <c r="AD207" s="34"/>
      <c r="AE207" s="34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53"/>
      <c r="P208" s="53"/>
      <c r="AD208" s="34"/>
      <c r="AE208" s="34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53"/>
      <c r="P209" s="53"/>
      <c r="AD209" s="34"/>
      <c r="AE209" s="34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53"/>
      <c r="P210" s="53"/>
      <c r="AD210" s="34"/>
      <c r="AE210" s="34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53"/>
      <c r="P211" s="53"/>
      <c r="AD211" s="34"/>
      <c r="AE211" s="34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53"/>
      <c r="P212" s="53"/>
      <c r="AD212" s="34"/>
      <c r="AE212" s="34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53"/>
      <c r="P213" s="53"/>
      <c r="AD213" s="34"/>
      <c r="AE213" s="34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53"/>
      <c r="P214" s="53"/>
      <c r="AD214" s="34"/>
      <c r="AE214" s="34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53"/>
      <c r="P215" s="53"/>
      <c r="AD215" s="34"/>
      <c r="AE215" s="34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53"/>
      <c r="P216" s="53"/>
      <c r="AD216" s="34"/>
      <c r="AE216" s="34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53"/>
      <c r="P217" s="53"/>
      <c r="AD217" s="34"/>
      <c r="AE217" s="34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53"/>
      <c r="P218" s="53"/>
      <c r="AD218" s="34"/>
      <c r="AE218" s="34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53"/>
      <c r="P219" s="53"/>
      <c r="AD219" s="34"/>
      <c r="AE219" s="34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53"/>
      <c r="P220" s="53"/>
      <c r="AD220" s="34"/>
      <c r="AE220" s="34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53"/>
      <c r="P221" s="53"/>
      <c r="AD221" s="34"/>
      <c r="AE221" s="34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53"/>
      <c r="P222" s="53"/>
      <c r="AD222" s="34"/>
      <c r="AE222" s="34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53"/>
      <c r="P223" s="53"/>
      <c r="AD223" s="34"/>
      <c r="AE223" s="34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53"/>
      <c r="P224" s="53"/>
      <c r="AD224" s="34"/>
      <c r="AE224" s="34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53"/>
      <c r="P225" s="53"/>
      <c r="AD225" s="34"/>
      <c r="AE225" s="34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53"/>
      <c r="P226" s="53"/>
      <c r="AD226" s="34"/>
      <c r="AE226" s="34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53"/>
      <c r="P227" s="53"/>
      <c r="AD227" s="34"/>
      <c r="AE227" s="34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53"/>
      <c r="P228" s="53"/>
      <c r="AD228" s="34"/>
      <c r="AE228" s="34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53"/>
      <c r="P229" s="53"/>
      <c r="AD229" s="34"/>
      <c r="AE229" s="34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53"/>
      <c r="P230" s="53"/>
      <c r="AD230" s="34"/>
      <c r="AE230" s="34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53"/>
      <c r="P231" s="53"/>
      <c r="AD231" s="34"/>
      <c r="AE231" s="34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</sheetData>
  <mergeCells count="4">
    <mergeCell ref="A2:N2"/>
    <mergeCell ref="A3:N3"/>
    <mergeCell ref="A4:N4"/>
    <mergeCell ref="A5:N5"/>
  </mergeCells>
  <phoneticPr fontId="2" type="noConversion"/>
  <pageMargins left="0.61" right="0.31" top="0.5" bottom="0.47" header="0.24" footer="0.24"/>
  <pageSetup paperSize="5" scale="60" orientation="landscape" r:id="rId1"/>
  <headerFooter alignWithMargins="0">
    <oddHeader>&amp;L&amp;D
&amp;T</oddHeader>
    <oddFooter>&amp;L&amp;Z&amp;F&amp;R&amp;P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V204"/>
  <sheetViews>
    <sheetView tabSelected="1" zoomScale="75" zoomScaleNormal="75" workbookViewId="0">
      <pane xSplit="1" ySplit="9" topLeftCell="E11" activePane="bottomRight" state="frozen"/>
      <selection activeCell="L149" sqref="L12:L149"/>
      <selection pane="topRight" activeCell="L149" sqref="L12:L149"/>
      <selection pane="bottomLeft" activeCell="L149" sqref="L12:L149"/>
      <selection pane="bottomRight" activeCell="N153" sqref="A1:N153"/>
    </sheetView>
  </sheetViews>
  <sheetFormatPr defaultColWidth="9.6640625" defaultRowHeight="15"/>
  <cols>
    <col min="1" max="1" width="22.77734375" style="8" bestFit="1" customWidth="1"/>
    <col min="2" max="2" width="18.6640625" style="8" bestFit="1" customWidth="1"/>
    <col min="3" max="3" width="17.6640625" style="8" customWidth="1"/>
    <col min="4" max="4" width="16.6640625" style="8" customWidth="1"/>
    <col min="5" max="5" width="16.6640625" style="8" bestFit="1" customWidth="1"/>
    <col min="6" max="6" width="18.6640625" style="8" bestFit="1" customWidth="1"/>
    <col min="7" max="7" width="18" style="8" bestFit="1" customWidth="1"/>
    <col min="8" max="8" width="19.33203125" style="8" bestFit="1" customWidth="1"/>
    <col min="9" max="9" width="12.21875" style="8" customWidth="1"/>
    <col min="10" max="10" width="1.6640625" style="8" customWidth="1"/>
    <col min="11" max="12" width="18.6640625" style="8" bestFit="1" customWidth="1"/>
    <col min="13" max="13" width="17.6640625" style="8" customWidth="1"/>
    <col min="14" max="14" width="12.6640625" style="8" customWidth="1"/>
    <col min="15" max="15" width="4.6640625" style="72" customWidth="1"/>
    <col min="16" max="16" width="1.6640625" style="72" customWidth="1"/>
    <col min="17" max="17" width="18.6640625" style="72" bestFit="1" customWidth="1"/>
    <col min="18" max="18" width="17.6640625" style="72" customWidth="1"/>
    <col min="19" max="19" width="16.6640625" style="72" customWidth="1"/>
    <col min="20" max="20" width="16.6640625" style="72" bestFit="1" customWidth="1"/>
    <col min="21" max="21" width="18.6640625" style="72" bestFit="1" customWidth="1"/>
    <col min="22" max="22" width="18" style="72" bestFit="1" customWidth="1"/>
    <col min="23" max="23" width="19.33203125" style="72" bestFit="1" customWidth="1"/>
    <col min="24" max="24" width="12.21875" style="72" customWidth="1"/>
    <col min="25" max="25" width="1.6640625" style="72" customWidth="1"/>
    <col min="26" max="27" width="18.6640625" style="72" bestFit="1" customWidth="1"/>
    <col min="28" max="28" width="17.6640625" style="72" customWidth="1"/>
    <col min="29" max="29" width="12.6640625" style="72" customWidth="1"/>
    <col min="30" max="30" width="4.6640625" style="72" customWidth="1"/>
    <col min="31" max="31" width="1.6640625" style="72" customWidth="1"/>
    <col min="32" max="32" width="18.6640625" style="72" bestFit="1" customWidth="1"/>
    <col min="33" max="33" width="18.88671875" style="72" bestFit="1" customWidth="1"/>
    <col min="34" max="35" width="16.88671875" style="72" bestFit="1" customWidth="1"/>
    <col min="36" max="36" width="18.6640625" style="72" bestFit="1" customWidth="1"/>
    <col min="37" max="37" width="18" style="72" bestFit="1" customWidth="1"/>
    <col min="38" max="38" width="17.44140625" style="72" bestFit="1" customWidth="1"/>
    <col min="39" max="39" width="12.6640625" style="72" customWidth="1"/>
    <col min="40" max="40" width="1.6640625" style="72" customWidth="1"/>
    <col min="41" max="42" width="18.6640625" style="72" bestFit="1" customWidth="1"/>
    <col min="43" max="43" width="17.6640625" style="72" customWidth="1"/>
    <col min="44" max="44" width="12.6640625" style="72" customWidth="1"/>
    <col min="45" max="45" width="4.6640625" style="72" customWidth="1"/>
    <col min="46" max="46" width="1.6640625" style="72" customWidth="1"/>
    <col min="47" max="48" width="17.6640625" style="72" customWidth="1"/>
    <col min="49" max="50" width="17.6640625" style="8" customWidth="1"/>
    <col min="51" max="51" width="23.6640625" style="8" customWidth="1"/>
    <col min="52" max="52" width="14.6640625" style="8" customWidth="1"/>
    <col min="53" max="53" width="9.6640625" style="8" customWidth="1"/>
    <col min="54" max="56" width="17.6640625" style="8" customWidth="1"/>
    <col min="57" max="57" width="12.6640625" style="8" customWidth="1"/>
    <col min="58" max="58" width="9.6640625" style="8" customWidth="1"/>
    <col min="59" max="69" width="15.6640625" style="8" customWidth="1"/>
    <col min="70" max="78" width="9.6640625" style="8" customWidth="1"/>
    <col min="79" max="79" width="20.6640625" style="8" customWidth="1"/>
    <col min="80" max="16384" width="9.6640625" style="8"/>
  </cols>
  <sheetData>
    <row r="1" spans="1:25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" t="s">
        <v>135</v>
      </c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4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4"/>
      <c r="AS1" s="62"/>
      <c r="AT1" s="62"/>
      <c r="AU1" s="62"/>
      <c r="AV1" s="62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>
      <c r="A2" s="86" t="s">
        <v>129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63"/>
      <c r="P2" s="63"/>
      <c r="Q2" s="63"/>
      <c r="R2" s="63"/>
      <c r="S2" s="63"/>
      <c r="T2" s="65"/>
      <c r="U2" s="65"/>
      <c r="V2" s="65"/>
      <c r="W2" s="65"/>
      <c r="X2" s="63"/>
      <c r="Y2" s="63"/>
      <c r="Z2" s="63"/>
      <c r="AA2" s="63"/>
      <c r="AB2" s="63"/>
      <c r="AC2" s="62"/>
      <c r="AD2" s="63"/>
      <c r="AE2" s="63"/>
      <c r="AF2" s="63"/>
      <c r="AG2" s="63"/>
      <c r="AH2" s="63"/>
      <c r="AI2" s="65"/>
      <c r="AJ2" s="65"/>
      <c r="AK2" s="65"/>
      <c r="AL2" s="65"/>
      <c r="AM2" s="63"/>
      <c r="AN2" s="63"/>
      <c r="AO2" s="63"/>
      <c r="AP2" s="63"/>
      <c r="AQ2" s="63"/>
      <c r="AR2" s="63"/>
      <c r="AS2" s="63"/>
      <c r="AT2" s="62"/>
      <c r="AU2" s="62"/>
      <c r="AV2" s="62"/>
      <c r="AW2" s="1"/>
      <c r="AX2" s="9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2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75">
      <c r="A3" s="86" t="s">
        <v>153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63"/>
      <c r="P3" s="63"/>
      <c r="Q3" s="63"/>
      <c r="R3" s="63"/>
      <c r="S3" s="63"/>
      <c r="T3" s="65"/>
      <c r="U3" s="65"/>
      <c r="V3" s="65"/>
      <c r="W3" s="65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5"/>
      <c r="AJ3" s="65"/>
      <c r="AK3" s="65"/>
      <c r="AL3" s="65"/>
      <c r="AM3" s="63"/>
      <c r="AN3" s="63"/>
      <c r="AO3" s="63"/>
      <c r="AP3" s="63"/>
      <c r="AQ3" s="63"/>
      <c r="AR3" s="63"/>
      <c r="AS3" s="63"/>
      <c r="AT3" s="62"/>
      <c r="AU3" s="63"/>
      <c r="AV3" s="63"/>
      <c r="AW3" s="1"/>
      <c r="AX3" s="9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>
      <c r="A4" s="86" t="s">
        <v>143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3"/>
      <c r="P4" s="63"/>
      <c r="Q4" s="63"/>
      <c r="R4" s="63"/>
      <c r="S4" s="63"/>
      <c r="T4" s="65"/>
      <c r="U4" s="65"/>
      <c r="V4" s="65"/>
      <c r="W4" s="65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5"/>
      <c r="AJ4" s="65"/>
      <c r="AK4" s="65"/>
      <c r="AL4" s="65"/>
      <c r="AM4" s="63"/>
      <c r="AN4" s="63"/>
      <c r="AO4" s="63"/>
      <c r="AP4" s="63"/>
      <c r="AQ4" s="63"/>
      <c r="AR4" s="63"/>
      <c r="AS4" s="63"/>
      <c r="AT4" s="62"/>
      <c r="AU4" s="63"/>
      <c r="AV4" s="63"/>
      <c r="AW4" s="1"/>
      <c r="AX4" s="9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>
      <c r="A5" s="85" t="s">
        <v>173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63"/>
      <c r="P5" s="63"/>
      <c r="Q5" s="63"/>
      <c r="R5" s="63"/>
      <c r="S5" s="63"/>
      <c r="T5" s="65"/>
      <c r="U5" s="65"/>
      <c r="V5" s="65"/>
      <c r="W5" s="65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5"/>
      <c r="AJ5" s="65"/>
      <c r="AK5" s="65"/>
      <c r="AL5" s="65"/>
      <c r="AM5" s="63"/>
      <c r="AN5" s="63"/>
      <c r="AO5" s="63"/>
      <c r="AP5" s="63"/>
      <c r="AQ5" s="63"/>
      <c r="AR5" s="63"/>
      <c r="AS5" s="63"/>
      <c r="AT5" s="62"/>
      <c r="AU5" s="63"/>
      <c r="AV5" s="63"/>
      <c r="AW5" s="1"/>
      <c r="AX5" s="9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6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2"/>
      <c r="AU6" s="62"/>
      <c r="AV6" s="62"/>
      <c r="AW6" s="6"/>
      <c r="AX6" s="6"/>
      <c r="AY6" s="6"/>
      <c r="AZ6" s="6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6.5" thickTop="1">
      <c r="A7" s="10"/>
      <c r="B7" s="10"/>
      <c r="C7" s="10"/>
      <c r="D7" s="10"/>
      <c r="E7" s="10"/>
      <c r="F7" s="11" t="s">
        <v>136</v>
      </c>
      <c r="G7" s="11" t="s">
        <v>136</v>
      </c>
      <c r="H7" s="11" t="s">
        <v>131</v>
      </c>
      <c r="I7" s="11" t="s">
        <v>133</v>
      </c>
      <c r="J7" s="10" t="s">
        <v>123</v>
      </c>
      <c r="K7" s="11" t="s">
        <v>134</v>
      </c>
      <c r="L7" s="11" t="s">
        <v>134</v>
      </c>
      <c r="M7" s="11" t="s">
        <v>131</v>
      </c>
      <c r="N7" s="11" t="s">
        <v>133</v>
      </c>
      <c r="O7" s="63"/>
      <c r="P7" s="63"/>
      <c r="Q7" s="63"/>
      <c r="R7" s="63"/>
      <c r="S7" s="63"/>
      <c r="T7" s="63"/>
      <c r="U7" s="66"/>
      <c r="V7" s="66"/>
      <c r="W7" s="66"/>
      <c r="X7" s="66"/>
      <c r="Y7" s="63"/>
      <c r="Z7" s="66"/>
      <c r="AA7" s="66"/>
      <c r="AB7" s="66"/>
      <c r="AC7" s="66"/>
      <c r="AD7" s="63"/>
      <c r="AE7" s="63"/>
      <c r="AF7" s="63"/>
      <c r="AG7" s="63"/>
      <c r="AH7" s="63"/>
      <c r="AI7" s="63"/>
      <c r="AJ7" s="66"/>
      <c r="AK7" s="66"/>
      <c r="AL7" s="66"/>
      <c r="AM7" s="66"/>
      <c r="AN7" s="63"/>
      <c r="AO7" s="66"/>
      <c r="AP7" s="66"/>
      <c r="AQ7" s="66"/>
      <c r="AR7" s="66"/>
      <c r="AS7" s="63"/>
      <c r="AT7" s="62"/>
      <c r="AU7" s="66"/>
      <c r="AV7" s="66"/>
      <c r="AW7" s="32"/>
      <c r="AX7" s="32"/>
      <c r="AY7" s="32"/>
      <c r="AZ7" s="32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.75">
      <c r="A8" s="6"/>
      <c r="B8" s="16" t="s">
        <v>174</v>
      </c>
      <c r="C8" s="16" t="s">
        <v>175</v>
      </c>
      <c r="D8" s="16" t="s">
        <v>176</v>
      </c>
      <c r="E8" s="16" t="s">
        <v>177</v>
      </c>
      <c r="F8" s="16" t="s">
        <v>178</v>
      </c>
      <c r="G8" s="16" t="s">
        <v>179</v>
      </c>
      <c r="H8" s="13" t="s">
        <v>132</v>
      </c>
      <c r="I8" s="13" t="s">
        <v>132</v>
      </c>
      <c r="J8" s="12" t="s">
        <v>123</v>
      </c>
      <c r="K8" s="16" t="s">
        <v>180</v>
      </c>
      <c r="L8" s="28" t="s">
        <v>179</v>
      </c>
      <c r="M8" s="28" t="s">
        <v>132</v>
      </c>
      <c r="N8" s="28" t="s">
        <v>132</v>
      </c>
      <c r="O8" s="63"/>
      <c r="P8" s="63"/>
      <c r="Q8" s="68"/>
      <c r="R8" s="67"/>
      <c r="S8" s="67"/>
      <c r="T8" s="67"/>
      <c r="U8" s="67"/>
      <c r="V8" s="68"/>
      <c r="W8" s="66"/>
      <c r="X8" s="66"/>
      <c r="Y8" s="63"/>
      <c r="Z8" s="68"/>
      <c r="AA8" s="66"/>
      <c r="AB8" s="66"/>
      <c r="AC8" s="66"/>
      <c r="AD8" s="63"/>
      <c r="AE8" s="63"/>
      <c r="AF8" s="68"/>
      <c r="AG8" s="68"/>
      <c r="AH8" s="66"/>
      <c r="AI8" s="68"/>
      <c r="AJ8" s="67"/>
      <c r="AK8" s="68"/>
      <c r="AL8" s="66"/>
      <c r="AM8" s="66"/>
      <c r="AN8" s="63"/>
      <c r="AO8" s="68"/>
      <c r="AP8" s="66"/>
      <c r="AQ8" s="66"/>
      <c r="AR8" s="66"/>
      <c r="AS8" s="63"/>
      <c r="AT8" s="62"/>
      <c r="AU8" s="66"/>
      <c r="AV8" s="66"/>
      <c r="AW8" s="28"/>
      <c r="AX8" s="28"/>
      <c r="AY8" s="28"/>
      <c r="AZ8" s="28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.7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2"/>
      <c r="AU9" s="63"/>
      <c r="AV9" s="63"/>
      <c r="AW9" s="33"/>
      <c r="AX9" s="33"/>
      <c r="AY9" s="32"/>
      <c r="AZ9" s="32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>
      <c r="A10" s="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2"/>
      <c r="AU10" s="63"/>
      <c r="AV10" s="63"/>
      <c r="AW10" s="34"/>
      <c r="AX10" s="34"/>
      <c r="AY10" s="34"/>
      <c r="AZ10" s="34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>
      <c r="A11" s="6" t="s">
        <v>0</v>
      </c>
      <c r="B11" s="1" t="s">
        <v>123</v>
      </c>
      <c r="C11" s="1" t="s">
        <v>123</v>
      </c>
      <c r="D11" s="1" t="s">
        <v>123</v>
      </c>
      <c r="E11" s="1" t="s">
        <v>123</v>
      </c>
      <c r="F11" s="1" t="s">
        <v>123</v>
      </c>
      <c r="G11" s="1" t="s">
        <v>123</v>
      </c>
      <c r="H11" s="1" t="s">
        <v>123</v>
      </c>
      <c r="I11" s="1" t="s">
        <v>123</v>
      </c>
      <c r="J11" s="1" t="s">
        <v>123</v>
      </c>
      <c r="K11" s="1" t="s">
        <v>123</v>
      </c>
      <c r="L11" s="1" t="s">
        <v>123</v>
      </c>
      <c r="M11" s="1" t="s">
        <v>123</v>
      </c>
      <c r="N11" s="1" t="s">
        <v>123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3"/>
      <c r="AV11" s="63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>
      <c r="A12" s="1" t="s">
        <v>1</v>
      </c>
      <c r="B12" s="78">
        <v>0</v>
      </c>
      <c r="C12" s="78">
        <v>0</v>
      </c>
      <c r="D12" s="78">
        <v>0</v>
      </c>
      <c r="E12" s="19">
        <v>0</v>
      </c>
      <c r="F12" s="19">
        <v>0</v>
      </c>
      <c r="G12" s="83">
        <v>0</v>
      </c>
      <c r="H12" s="19">
        <v>0</v>
      </c>
      <c r="I12" s="21" t="s">
        <v>128</v>
      </c>
      <c r="J12" s="1" t="s">
        <v>123</v>
      </c>
      <c r="K12" s="19">
        <v>0</v>
      </c>
      <c r="L12" s="83">
        <v>0</v>
      </c>
      <c r="M12" s="19">
        <v>0</v>
      </c>
      <c r="N12" s="21" t="s">
        <v>128</v>
      </c>
      <c r="O12" s="62"/>
      <c r="P12" s="62"/>
      <c r="Q12" s="69"/>
      <c r="R12" s="69"/>
      <c r="S12" s="69"/>
      <c r="T12" s="70"/>
      <c r="U12" s="70"/>
      <c r="V12" s="70"/>
      <c r="W12" s="70"/>
      <c r="X12" s="71"/>
      <c r="Y12" s="62"/>
      <c r="Z12" s="70"/>
      <c r="AA12" s="70"/>
      <c r="AB12" s="70"/>
      <c r="AC12" s="71"/>
      <c r="AD12" s="62"/>
      <c r="AE12" s="62"/>
      <c r="AF12" s="69"/>
      <c r="AG12" s="69"/>
      <c r="AH12" s="69"/>
      <c r="AI12" s="70"/>
      <c r="AJ12" s="70"/>
      <c r="AK12" s="70"/>
      <c r="AL12" s="70"/>
      <c r="AM12" s="71"/>
      <c r="AN12" s="62"/>
      <c r="AO12" s="70"/>
      <c r="AP12" s="70"/>
      <c r="AQ12" s="70"/>
      <c r="AR12" s="71"/>
      <c r="AS12" s="62"/>
      <c r="AT12" s="62"/>
      <c r="AU12" s="62"/>
      <c r="AV12" s="62"/>
      <c r="AW12" s="1"/>
      <c r="AX12" s="1"/>
      <c r="AY12" s="1"/>
      <c r="AZ12" s="1"/>
      <c r="BA12" s="1"/>
      <c r="BB12" s="1"/>
      <c r="BC12" s="1"/>
      <c r="BD12" s="1"/>
      <c r="BE12" s="2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.75">
      <c r="A13" s="1" t="s">
        <v>2</v>
      </c>
      <c r="B13" s="78">
        <v>537001.76</v>
      </c>
      <c r="C13" s="78">
        <v>116779.98999999999</v>
      </c>
      <c r="D13" s="78">
        <v>319215.62</v>
      </c>
      <c r="E13" s="19">
        <v>312817.34000000003</v>
      </c>
      <c r="F13" s="19">
        <v>647383.47</v>
      </c>
      <c r="G13" s="83">
        <v>763809.81</v>
      </c>
      <c r="H13" s="19">
        <v>-116426.34000000008</v>
      </c>
      <c r="I13" s="21">
        <v>-0.15242844288684909</v>
      </c>
      <c r="J13" s="21"/>
      <c r="K13" s="19">
        <v>653781.75</v>
      </c>
      <c r="L13" s="83">
        <v>765167.10000000009</v>
      </c>
      <c r="M13" s="19">
        <v>-111385.35000000009</v>
      </c>
      <c r="N13" s="21">
        <v>-0.14556996765804497</v>
      </c>
      <c r="O13" s="62"/>
      <c r="P13" s="62"/>
      <c r="Q13" s="69"/>
      <c r="R13" s="69"/>
      <c r="S13" s="69"/>
      <c r="T13" s="70"/>
      <c r="U13" s="70"/>
      <c r="V13" s="70"/>
      <c r="W13" s="70"/>
      <c r="X13" s="71"/>
      <c r="Y13" s="71"/>
      <c r="Z13" s="70"/>
      <c r="AA13" s="70"/>
      <c r="AB13" s="70"/>
      <c r="AC13" s="71"/>
      <c r="AD13" s="62"/>
      <c r="AE13" s="62"/>
      <c r="AF13" s="69"/>
      <c r="AG13" s="69"/>
      <c r="AH13" s="69"/>
      <c r="AI13" s="70"/>
      <c r="AJ13" s="70"/>
      <c r="AK13" s="70"/>
      <c r="AL13" s="70"/>
      <c r="AM13" s="71"/>
      <c r="AN13" s="62"/>
      <c r="AO13" s="70"/>
      <c r="AP13" s="70"/>
      <c r="AQ13" s="70"/>
      <c r="AR13" s="71"/>
      <c r="AS13" s="62"/>
      <c r="AT13" s="62"/>
      <c r="AU13" s="63"/>
      <c r="AV13" s="63"/>
      <c r="AW13" s="1"/>
      <c r="AX13" s="1"/>
      <c r="AY13" s="1"/>
      <c r="AZ13" s="1"/>
      <c r="BA13" s="1"/>
      <c r="BB13" s="1"/>
      <c r="BC13" s="1"/>
      <c r="BD13" s="1"/>
      <c r="BE13" s="2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1" t="s">
        <v>3</v>
      </c>
      <c r="B14" s="78">
        <v>0</v>
      </c>
      <c r="C14" s="78">
        <v>0</v>
      </c>
      <c r="D14" s="78">
        <v>0</v>
      </c>
      <c r="E14" s="19">
        <v>0</v>
      </c>
      <c r="F14" s="19">
        <v>0</v>
      </c>
      <c r="G14" s="83">
        <v>0.1</v>
      </c>
      <c r="H14" s="19">
        <v>-0.1</v>
      </c>
      <c r="I14" s="21">
        <v>-1</v>
      </c>
      <c r="J14" s="21"/>
      <c r="K14" s="19">
        <v>0</v>
      </c>
      <c r="L14" s="83">
        <v>0.1</v>
      </c>
      <c r="M14" s="19">
        <v>-0.1</v>
      </c>
      <c r="N14" s="21">
        <v>-1</v>
      </c>
      <c r="O14" s="62"/>
      <c r="P14" s="62"/>
      <c r="Q14" s="69"/>
      <c r="R14" s="69"/>
      <c r="S14" s="69"/>
      <c r="T14" s="70"/>
      <c r="U14" s="70"/>
      <c r="V14" s="70"/>
      <c r="W14" s="70"/>
      <c r="X14" s="71"/>
      <c r="Y14" s="71"/>
      <c r="Z14" s="70"/>
      <c r="AA14" s="70"/>
      <c r="AB14" s="70"/>
      <c r="AC14" s="71"/>
      <c r="AD14" s="62"/>
      <c r="AE14" s="62"/>
      <c r="AF14" s="69"/>
      <c r="AG14" s="69"/>
      <c r="AH14" s="69"/>
      <c r="AI14" s="70"/>
      <c r="AJ14" s="70"/>
      <c r="AK14" s="70"/>
      <c r="AL14" s="70"/>
      <c r="AM14" s="71"/>
      <c r="AN14" s="62"/>
      <c r="AO14" s="70"/>
      <c r="AP14" s="70"/>
      <c r="AQ14" s="70"/>
      <c r="AR14" s="71"/>
      <c r="AS14" s="62"/>
      <c r="AT14" s="62"/>
      <c r="AU14" s="62"/>
      <c r="AV14" s="62"/>
      <c r="AW14" s="1"/>
      <c r="AX14" s="1"/>
      <c r="AY14" s="1"/>
      <c r="AZ14" s="1"/>
      <c r="BA14" s="1"/>
      <c r="BB14" s="1"/>
      <c r="BC14" s="1"/>
      <c r="BD14" s="1"/>
      <c r="BE14" s="2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1" t="s">
        <v>4</v>
      </c>
      <c r="B15" s="78">
        <v>0</v>
      </c>
      <c r="C15" s="78">
        <v>0</v>
      </c>
      <c r="D15" s="78">
        <v>0</v>
      </c>
      <c r="E15" s="19">
        <v>0</v>
      </c>
      <c r="F15" s="19">
        <v>0</v>
      </c>
      <c r="G15" s="83">
        <v>0</v>
      </c>
      <c r="H15" s="19">
        <v>0</v>
      </c>
      <c r="I15" s="21" t="s">
        <v>128</v>
      </c>
      <c r="J15" s="21"/>
      <c r="K15" s="19">
        <v>0</v>
      </c>
      <c r="L15" s="83">
        <v>0</v>
      </c>
      <c r="M15" s="19">
        <v>0</v>
      </c>
      <c r="N15" s="21" t="s">
        <v>128</v>
      </c>
      <c r="O15" s="62"/>
      <c r="P15" s="62"/>
      <c r="Q15" s="69"/>
      <c r="R15" s="69"/>
      <c r="S15" s="69"/>
      <c r="T15" s="70"/>
      <c r="U15" s="70"/>
      <c r="V15" s="70"/>
      <c r="W15" s="70"/>
      <c r="X15" s="71"/>
      <c r="Y15" s="71"/>
      <c r="Z15" s="70"/>
      <c r="AA15" s="70"/>
      <c r="AB15" s="70"/>
      <c r="AC15" s="71"/>
      <c r="AD15" s="62"/>
      <c r="AE15" s="62"/>
      <c r="AF15" s="69"/>
      <c r="AG15" s="69"/>
      <c r="AH15" s="69"/>
      <c r="AI15" s="70"/>
      <c r="AJ15" s="70"/>
      <c r="AK15" s="70"/>
      <c r="AL15" s="70"/>
      <c r="AM15" s="71"/>
      <c r="AN15" s="62"/>
      <c r="AO15" s="70"/>
      <c r="AP15" s="70"/>
      <c r="AQ15" s="70"/>
      <c r="AR15" s="71"/>
      <c r="AS15" s="62"/>
      <c r="AT15" s="62"/>
      <c r="AU15" s="62"/>
      <c r="AV15" s="62"/>
      <c r="AW15" s="1"/>
      <c r="AX15" s="1"/>
      <c r="AY15" s="1"/>
      <c r="AZ15" s="1"/>
      <c r="BA15" s="1"/>
      <c r="BB15" s="1"/>
      <c r="BC15" s="1"/>
      <c r="BD15" s="1"/>
      <c r="BE15" s="2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1" t="s">
        <v>5</v>
      </c>
      <c r="B16" s="78">
        <v>0</v>
      </c>
      <c r="C16" s="78">
        <v>0.04</v>
      </c>
      <c r="D16" s="78">
        <v>0</v>
      </c>
      <c r="E16" s="19">
        <v>0</v>
      </c>
      <c r="F16" s="19">
        <v>0.04</v>
      </c>
      <c r="G16" s="83">
        <v>0.04</v>
      </c>
      <c r="H16" s="19">
        <v>0</v>
      </c>
      <c r="I16" s="21">
        <v>0</v>
      </c>
      <c r="J16" s="21"/>
      <c r="K16" s="19">
        <v>0.04</v>
      </c>
      <c r="L16" s="83">
        <v>0.04</v>
      </c>
      <c r="M16" s="19">
        <v>0</v>
      </c>
      <c r="N16" s="21">
        <v>0</v>
      </c>
      <c r="O16" s="62"/>
      <c r="P16" s="62"/>
      <c r="Q16" s="69"/>
      <c r="R16" s="69"/>
      <c r="S16" s="69"/>
      <c r="T16" s="70"/>
      <c r="U16" s="70"/>
      <c r="V16" s="70"/>
      <c r="W16" s="70"/>
      <c r="X16" s="71"/>
      <c r="Y16" s="71"/>
      <c r="Z16" s="70"/>
      <c r="AA16" s="70"/>
      <c r="AB16" s="70"/>
      <c r="AC16" s="71"/>
      <c r="AD16" s="62"/>
      <c r="AE16" s="62"/>
      <c r="AF16" s="69"/>
      <c r="AG16" s="69"/>
      <c r="AH16" s="69"/>
      <c r="AI16" s="70"/>
      <c r="AJ16" s="70"/>
      <c r="AK16" s="70"/>
      <c r="AL16" s="70"/>
      <c r="AM16" s="71"/>
      <c r="AN16" s="62"/>
      <c r="AO16" s="70"/>
      <c r="AP16" s="70"/>
      <c r="AQ16" s="70"/>
      <c r="AR16" s="71"/>
      <c r="AS16" s="62"/>
      <c r="AT16" s="62"/>
      <c r="AU16" s="62"/>
      <c r="AV16" s="62"/>
      <c r="AW16" s="1"/>
      <c r="AX16" s="1"/>
      <c r="AY16" s="1"/>
      <c r="AZ16" s="1"/>
      <c r="BA16" s="1"/>
      <c r="BB16" s="1"/>
      <c r="BC16" s="1"/>
      <c r="BD16" s="1"/>
      <c r="BE16" s="2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1" t="s">
        <v>6</v>
      </c>
      <c r="B17" s="78">
        <v>-0.89</v>
      </c>
      <c r="C17" s="78">
        <v>59.45</v>
      </c>
      <c r="D17" s="78">
        <v>0</v>
      </c>
      <c r="E17" s="19">
        <v>0</v>
      </c>
      <c r="F17" s="19">
        <v>58.56</v>
      </c>
      <c r="G17" s="83">
        <v>149341.67000000001</v>
      </c>
      <c r="H17" s="19">
        <v>-149283.11000000002</v>
      </c>
      <c r="I17" s="21">
        <v>-0.99960787903336024</v>
      </c>
      <c r="J17" s="21"/>
      <c r="K17" s="19">
        <v>58.56</v>
      </c>
      <c r="L17" s="83">
        <v>149341.67000000001</v>
      </c>
      <c r="M17" s="19">
        <v>-149283.11000000002</v>
      </c>
      <c r="N17" s="21">
        <v>-0.99960787903336024</v>
      </c>
      <c r="O17" s="62"/>
      <c r="P17" s="62"/>
      <c r="Q17" s="69"/>
      <c r="R17" s="69"/>
      <c r="S17" s="69"/>
      <c r="T17" s="70"/>
      <c r="U17" s="70"/>
      <c r="V17" s="70"/>
      <c r="W17" s="70"/>
      <c r="X17" s="71"/>
      <c r="Y17" s="71"/>
      <c r="Z17" s="70"/>
      <c r="AA17" s="70"/>
      <c r="AB17" s="70"/>
      <c r="AC17" s="71"/>
      <c r="AD17" s="62"/>
      <c r="AE17" s="62"/>
      <c r="AF17" s="69"/>
      <c r="AG17" s="69"/>
      <c r="AH17" s="69"/>
      <c r="AI17" s="70"/>
      <c r="AJ17" s="70"/>
      <c r="AK17" s="70"/>
      <c r="AL17" s="70"/>
      <c r="AM17" s="71"/>
      <c r="AN17" s="62"/>
      <c r="AO17" s="70"/>
      <c r="AP17" s="70"/>
      <c r="AQ17" s="70"/>
      <c r="AR17" s="71"/>
      <c r="AS17" s="62"/>
      <c r="AT17" s="62"/>
      <c r="AU17" s="62"/>
      <c r="AV17" s="62"/>
      <c r="AW17" s="1"/>
      <c r="AX17" s="1"/>
      <c r="AY17" s="1"/>
      <c r="AZ17" s="1"/>
      <c r="BA17" s="1"/>
      <c r="BB17" s="1"/>
      <c r="BC17" s="1"/>
      <c r="BD17" s="1"/>
      <c r="BE17" s="2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>
      <c r="A18" s="1" t="s">
        <v>7</v>
      </c>
      <c r="B18" s="78">
        <v>0</v>
      </c>
      <c r="C18" s="78">
        <v>0</v>
      </c>
      <c r="D18" s="78">
        <v>0</v>
      </c>
      <c r="E18" s="19">
        <v>0</v>
      </c>
      <c r="F18" s="19">
        <v>0</v>
      </c>
      <c r="G18" s="83">
        <v>0</v>
      </c>
      <c r="H18" s="19">
        <v>0</v>
      </c>
      <c r="I18" s="21" t="s">
        <v>128</v>
      </c>
      <c r="J18" s="21"/>
      <c r="K18" s="19">
        <v>0</v>
      </c>
      <c r="L18" s="83">
        <v>0</v>
      </c>
      <c r="M18" s="19">
        <v>0</v>
      </c>
      <c r="N18" s="21" t="s">
        <v>128</v>
      </c>
      <c r="O18" s="62"/>
      <c r="P18" s="62"/>
      <c r="Q18" s="69"/>
      <c r="R18" s="69"/>
      <c r="S18" s="69"/>
      <c r="T18" s="70"/>
      <c r="U18" s="70"/>
      <c r="V18" s="70"/>
      <c r="W18" s="70"/>
      <c r="X18" s="71"/>
      <c r="Y18" s="71"/>
      <c r="Z18" s="70"/>
      <c r="AA18" s="70"/>
      <c r="AB18" s="70"/>
      <c r="AC18" s="71"/>
      <c r="AD18" s="62"/>
      <c r="AE18" s="62"/>
      <c r="AF18" s="69"/>
      <c r="AG18" s="69"/>
      <c r="AH18" s="69"/>
      <c r="AI18" s="70"/>
      <c r="AJ18" s="70"/>
      <c r="AK18" s="70"/>
      <c r="AL18" s="70"/>
      <c r="AM18" s="71"/>
      <c r="AN18" s="62"/>
      <c r="AO18" s="70"/>
      <c r="AP18" s="70"/>
      <c r="AQ18" s="70"/>
      <c r="AR18" s="71"/>
      <c r="AS18" s="62"/>
      <c r="AT18" s="62"/>
      <c r="AU18" s="62"/>
      <c r="AV18" s="62"/>
      <c r="AW18" s="1"/>
      <c r="AX18" s="1"/>
      <c r="AY18" s="1"/>
      <c r="AZ18" s="1"/>
      <c r="BA18" s="1"/>
      <c r="BB18" s="1"/>
      <c r="BC18" s="1"/>
      <c r="BD18" s="1"/>
      <c r="BE18" s="2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1" t="s">
        <v>8</v>
      </c>
      <c r="B19" s="78">
        <v>0</v>
      </c>
      <c r="C19" s="78">
        <v>0</v>
      </c>
      <c r="D19" s="78">
        <v>0</v>
      </c>
      <c r="E19" s="19">
        <v>0</v>
      </c>
      <c r="F19" s="19">
        <v>0</v>
      </c>
      <c r="G19" s="83">
        <v>0</v>
      </c>
      <c r="H19" s="19">
        <v>0</v>
      </c>
      <c r="I19" s="21" t="s">
        <v>128</v>
      </c>
      <c r="J19" s="21"/>
      <c r="K19" s="19">
        <v>0</v>
      </c>
      <c r="L19" s="83">
        <v>0</v>
      </c>
      <c r="M19" s="19">
        <v>0</v>
      </c>
      <c r="N19" s="21" t="s">
        <v>128</v>
      </c>
      <c r="O19" s="62"/>
      <c r="P19" s="62"/>
      <c r="Q19" s="69"/>
      <c r="R19" s="69"/>
      <c r="S19" s="69"/>
      <c r="T19" s="70"/>
      <c r="U19" s="70"/>
      <c r="V19" s="70"/>
      <c r="W19" s="70"/>
      <c r="X19" s="71"/>
      <c r="Y19" s="71"/>
      <c r="Z19" s="70"/>
      <c r="AA19" s="70"/>
      <c r="AB19" s="70"/>
      <c r="AC19" s="71"/>
      <c r="AD19" s="62"/>
      <c r="AE19" s="62"/>
      <c r="AF19" s="69"/>
      <c r="AG19" s="69"/>
      <c r="AH19" s="69"/>
      <c r="AI19" s="70"/>
      <c r="AJ19" s="70"/>
      <c r="AK19" s="70"/>
      <c r="AL19" s="70"/>
      <c r="AM19" s="71"/>
      <c r="AN19" s="62"/>
      <c r="AO19" s="70"/>
      <c r="AP19" s="70"/>
      <c r="AQ19" s="70"/>
      <c r="AR19" s="71"/>
      <c r="AS19" s="62"/>
      <c r="AT19" s="62"/>
      <c r="AU19" s="62"/>
      <c r="AV19" s="62"/>
      <c r="AW19" s="1"/>
      <c r="AX19" s="1"/>
      <c r="AY19" s="1"/>
      <c r="AZ19" s="1"/>
      <c r="BA19" s="1"/>
      <c r="BB19" s="1"/>
      <c r="BC19" s="1"/>
      <c r="BD19" s="1"/>
      <c r="BE19" s="2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1" t="s">
        <v>9</v>
      </c>
      <c r="B20" s="78">
        <v>0</v>
      </c>
      <c r="C20" s="78">
        <v>0.1</v>
      </c>
      <c r="D20" s="78">
        <v>0</v>
      </c>
      <c r="E20" s="19">
        <v>0</v>
      </c>
      <c r="F20" s="19">
        <v>0.1</v>
      </c>
      <c r="G20" s="83">
        <v>0.1</v>
      </c>
      <c r="H20" s="19">
        <v>0</v>
      </c>
      <c r="I20" s="21">
        <v>0</v>
      </c>
      <c r="J20" s="21"/>
      <c r="K20" s="19">
        <v>0.1</v>
      </c>
      <c r="L20" s="83">
        <v>0.1</v>
      </c>
      <c r="M20" s="19">
        <v>0</v>
      </c>
      <c r="N20" s="21">
        <v>0</v>
      </c>
      <c r="O20" s="62"/>
      <c r="P20" s="62"/>
      <c r="Q20" s="69"/>
      <c r="R20" s="69"/>
      <c r="S20" s="69"/>
      <c r="T20" s="70"/>
      <c r="U20" s="70"/>
      <c r="V20" s="70"/>
      <c r="W20" s="70"/>
      <c r="X20" s="71"/>
      <c r="Y20" s="71"/>
      <c r="Z20" s="70"/>
      <c r="AA20" s="70"/>
      <c r="AB20" s="70"/>
      <c r="AC20" s="71"/>
      <c r="AD20" s="62"/>
      <c r="AE20" s="62"/>
      <c r="AF20" s="69"/>
      <c r="AG20" s="69"/>
      <c r="AH20" s="69"/>
      <c r="AI20" s="70"/>
      <c r="AJ20" s="70"/>
      <c r="AK20" s="70"/>
      <c r="AL20" s="70"/>
      <c r="AM20" s="71"/>
      <c r="AN20" s="62"/>
      <c r="AO20" s="70"/>
      <c r="AP20" s="70"/>
      <c r="AQ20" s="70"/>
      <c r="AR20" s="71"/>
      <c r="AS20" s="62"/>
      <c r="AT20" s="62"/>
      <c r="AU20" s="62"/>
      <c r="AV20" s="62"/>
      <c r="AW20" s="1"/>
      <c r="AX20" s="1"/>
      <c r="AY20" s="1"/>
      <c r="AZ20" s="1"/>
      <c r="BA20" s="1"/>
      <c r="BB20" s="1"/>
      <c r="BC20" s="1"/>
      <c r="BD20" s="1"/>
      <c r="BE20" s="2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1" t="s">
        <v>10</v>
      </c>
      <c r="B21" s="78">
        <v>0</v>
      </c>
      <c r="C21" s="78">
        <v>0.08</v>
      </c>
      <c r="D21" s="78">
        <v>0</v>
      </c>
      <c r="E21" s="19">
        <v>0</v>
      </c>
      <c r="F21" s="19">
        <v>0.08</v>
      </c>
      <c r="G21" s="83">
        <v>68.849999999999994</v>
      </c>
      <c r="H21" s="19">
        <v>-68.77</v>
      </c>
      <c r="I21" s="21">
        <v>-0.99883805374001455</v>
      </c>
      <c r="J21" s="21"/>
      <c r="K21" s="19">
        <v>0.08</v>
      </c>
      <c r="L21" s="83">
        <v>68.849999999999994</v>
      </c>
      <c r="M21" s="19">
        <v>-68.77</v>
      </c>
      <c r="N21" s="21">
        <v>-0.99883805374001455</v>
      </c>
      <c r="O21" s="62"/>
      <c r="P21" s="62"/>
      <c r="Q21" s="69"/>
      <c r="R21" s="69"/>
      <c r="S21" s="69"/>
      <c r="T21" s="70"/>
      <c r="U21" s="70"/>
      <c r="V21" s="70"/>
      <c r="W21" s="70"/>
      <c r="X21" s="71"/>
      <c r="Y21" s="71"/>
      <c r="Z21" s="70"/>
      <c r="AA21" s="70"/>
      <c r="AB21" s="70"/>
      <c r="AC21" s="71"/>
      <c r="AD21" s="62"/>
      <c r="AE21" s="62"/>
      <c r="AF21" s="69"/>
      <c r="AG21" s="69"/>
      <c r="AH21" s="69"/>
      <c r="AI21" s="70"/>
      <c r="AJ21" s="70"/>
      <c r="AK21" s="70"/>
      <c r="AL21" s="70"/>
      <c r="AM21" s="71"/>
      <c r="AN21" s="62"/>
      <c r="AO21" s="70"/>
      <c r="AP21" s="70"/>
      <c r="AQ21" s="70"/>
      <c r="AR21" s="71"/>
      <c r="AS21" s="62"/>
      <c r="AT21" s="62"/>
      <c r="AU21" s="62"/>
      <c r="AV21" s="62"/>
      <c r="AW21" s="1"/>
      <c r="AX21" s="1"/>
      <c r="AY21" s="1"/>
      <c r="AZ21" s="1"/>
      <c r="BA21" s="1"/>
      <c r="BB21" s="1"/>
      <c r="BC21" s="1"/>
      <c r="BD21" s="1"/>
      <c r="BE21" s="2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>
      <c r="A22" s="1" t="s">
        <v>11</v>
      </c>
      <c r="B22" s="78">
        <v>0</v>
      </c>
      <c r="C22" s="78">
        <v>0</v>
      </c>
      <c r="D22" s="78">
        <v>0</v>
      </c>
      <c r="E22" s="19">
        <v>0</v>
      </c>
      <c r="F22" s="19">
        <v>0</v>
      </c>
      <c r="G22" s="83">
        <v>0</v>
      </c>
      <c r="H22" s="19">
        <v>0</v>
      </c>
      <c r="I22" s="21" t="s">
        <v>128</v>
      </c>
      <c r="J22" s="21"/>
      <c r="K22" s="19">
        <v>0</v>
      </c>
      <c r="L22" s="83">
        <v>0</v>
      </c>
      <c r="M22" s="19">
        <v>0</v>
      </c>
      <c r="N22" s="21" t="s">
        <v>128</v>
      </c>
      <c r="O22" s="62"/>
      <c r="P22" s="62"/>
      <c r="Q22" s="69"/>
      <c r="R22" s="69"/>
      <c r="S22" s="69"/>
      <c r="T22" s="70"/>
      <c r="U22" s="70"/>
      <c r="V22" s="70"/>
      <c r="W22" s="70"/>
      <c r="X22" s="71"/>
      <c r="Y22" s="71"/>
      <c r="Z22" s="70"/>
      <c r="AA22" s="70"/>
      <c r="AB22" s="70"/>
      <c r="AC22" s="71"/>
      <c r="AD22" s="62"/>
      <c r="AE22" s="62"/>
      <c r="AF22" s="69"/>
      <c r="AG22" s="69"/>
      <c r="AH22" s="69"/>
      <c r="AI22" s="70"/>
      <c r="AJ22" s="70"/>
      <c r="AK22" s="70"/>
      <c r="AL22" s="70"/>
      <c r="AM22" s="71"/>
      <c r="AN22" s="62"/>
      <c r="AO22" s="70"/>
      <c r="AP22" s="70"/>
      <c r="AQ22" s="70"/>
      <c r="AR22" s="71"/>
      <c r="AS22" s="62"/>
      <c r="AT22" s="62"/>
      <c r="AU22" s="62"/>
      <c r="AV22" s="62"/>
      <c r="AW22" s="1"/>
      <c r="AX22" s="1"/>
      <c r="AY22" s="1"/>
      <c r="AZ22" s="1"/>
      <c r="BA22" s="1"/>
      <c r="BB22" s="1"/>
      <c r="BC22" s="1"/>
      <c r="BD22" s="1"/>
      <c r="BE22" s="2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>
      <c r="A23" s="1" t="s">
        <v>12</v>
      </c>
      <c r="B23" s="78">
        <v>217746.97999999998</v>
      </c>
      <c r="C23" s="78">
        <v>46015.609999999986</v>
      </c>
      <c r="D23" s="78">
        <v>115427.83</v>
      </c>
      <c r="E23" s="19">
        <v>113097.02</v>
      </c>
      <c r="F23" s="19">
        <v>261431.77999999997</v>
      </c>
      <c r="G23" s="83">
        <v>267976.20999999996</v>
      </c>
      <c r="H23" s="19">
        <v>-6544.429999999993</v>
      </c>
      <c r="I23" s="21">
        <v>-2.4421682805350509E-2</v>
      </c>
      <c r="J23" s="21"/>
      <c r="K23" s="19">
        <v>263762.58999999997</v>
      </c>
      <c r="L23" s="83">
        <v>267934.63</v>
      </c>
      <c r="M23" s="19">
        <v>-4172.0400000000373</v>
      </c>
      <c r="N23" s="21">
        <v>-1.5571111505817803E-2</v>
      </c>
      <c r="O23" s="62"/>
      <c r="P23" s="62"/>
      <c r="Q23" s="69"/>
      <c r="R23" s="69"/>
      <c r="S23" s="69"/>
      <c r="T23" s="70"/>
      <c r="U23" s="70"/>
      <c r="V23" s="70"/>
      <c r="W23" s="70"/>
      <c r="X23" s="71"/>
      <c r="Y23" s="71"/>
      <c r="Z23" s="70"/>
      <c r="AA23" s="70"/>
      <c r="AB23" s="70"/>
      <c r="AC23" s="71"/>
      <c r="AD23" s="62"/>
      <c r="AE23" s="62"/>
      <c r="AF23" s="69"/>
      <c r="AG23" s="69"/>
      <c r="AH23" s="69"/>
      <c r="AI23" s="70"/>
      <c r="AJ23" s="70"/>
      <c r="AK23" s="70"/>
      <c r="AL23" s="70"/>
      <c r="AM23" s="71"/>
      <c r="AN23" s="62"/>
      <c r="AO23" s="70"/>
      <c r="AP23" s="70"/>
      <c r="AQ23" s="70"/>
      <c r="AR23" s="71"/>
      <c r="AS23" s="62"/>
      <c r="AT23" s="62"/>
      <c r="AU23" s="62"/>
      <c r="AV23" s="62"/>
      <c r="AW23" s="1"/>
      <c r="AX23" s="1"/>
      <c r="AY23" s="1"/>
      <c r="AZ23" s="1"/>
      <c r="BA23" s="1"/>
      <c r="BB23" s="1"/>
      <c r="BC23" s="1"/>
      <c r="BD23" s="1"/>
      <c r="BE23" s="2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>
      <c r="A24" s="1" t="s">
        <v>13</v>
      </c>
      <c r="B24" s="78">
        <v>213141.54</v>
      </c>
      <c r="C24" s="78">
        <v>45009.700000000012</v>
      </c>
      <c r="D24" s="78">
        <v>123936.24</v>
      </c>
      <c r="E24" s="19">
        <v>121398.76</v>
      </c>
      <c r="F24" s="19">
        <v>255613.76</v>
      </c>
      <c r="G24" s="83">
        <v>311127.12</v>
      </c>
      <c r="H24" s="19">
        <v>-55513.359999999986</v>
      </c>
      <c r="I24" s="21">
        <v>-0.17842661867599319</v>
      </c>
      <c r="J24" s="21"/>
      <c r="K24" s="19">
        <v>258151.24000000002</v>
      </c>
      <c r="L24" s="83">
        <v>311481.63</v>
      </c>
      <c r="M24" s="19">
        <v>-53330.389999999985</v>
      </c>
      <c r="N24" s="21">
        <v>-0.17121520135874457</v>
      </c>
      <c r="O24" s="62"/>
      <c r="P24" s="62"/>
      <c r="Q24" s="69"/>
      <c r="R24" s="69"/>
      <c r="S24" s="69"/>
      <c r="T24" s="70"/>
      <c r="U24" s="70"/>
      <c r="V24" s="70"/>
      <c r="W24" s="70"/>
      <c r="X24" s="71"/>
      <c r="Y24" s="71"/>
      <c r="Z24" s="70"/>
      <c r="AA24" s="70"/>
      <c r="AB24" s="70"/>
      <c r="AC24" s="71"/>
      <c r="AD24" s="62"/>
      <c r="AE24" s="62"/>
      <c r="AF24" s="69"/>
      <c r="AG24" s="69"/>
      <c r="AH24" s="69"/>
      <c r="AI24" s="70"/>
      <c r="AJ24" s="70"/>
      <c r="AK24" s="70"/>
      <c r="AL24" s="70"/>
      <c r="AM24" s="71"/>
      <c r="AN24" s="62"/>
      <c r="AO24" s="70"/>
      <c r="AP24" s="70"/>
      <c r="AQ24" s="70"/>
      <c r="AR24" s="71"/>
      <c r="AS24" s="62"/>
      <c r="AT24" s="62"/>
      <c r="AU24" s="62"/>
      <c r="AV24" s="62"/>
      <c r="AW24" s="1"/>
      <c r="AX24" s="1"/>
      <c r="AY24" s="1"/>
      <c r="AZ24" s="1"/>
      <c r="BA24" s="1"/>
      <c r="BB24" s="1"/>
      <c r="BC24" s="1"/>
      <c r="BD24" s="1"/>
      <c r="BE24" s="2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>
      <c r="A25" s="1" t="s">
        <v>14</v>
      </c>
      <c r="B25" s="78">
        <v>-6197.71</v>
      </c>
      <c r="C25" s="78">
        <v>159.42000000000007</v>
      </c>
      <c r="D25" s="78">
        <v>0</v>
      </c>
      <c r="E25" s="19">
        <v>0</v>
      </c>
      <c r="F25" s="19">
        <v>-6038.29</v>
      </c>
      <c r="G25" s="83">
        <v>161.26000000000002</v>
      </c>
      <c r="H25" s="19">
        <v>-6199.55</v>
      </c>
      <c r="I25" s="21">
        <v>-38.444437554260197</v>
      </c>
      <c r="J25" s="21"/>
      <c r="K25" s="19">
        <v>-6038.29</v>
      </c>
      <c r="L25" s="83">
        <v>161.26000000000002</v>
      </c>
      <c r="M25" s="19">
        <v>-6199.55</v>
      </c>
      <c r="N25" s="21">
        <v>-38.444437554260197</v>
      </c>
      <c r="O25" s="62"/>
      <c r="P25" s="62"/>
      <c r="Q25" s="69"/>
      <c r="R25" s="69"/>
      <c r="S25" s="69"/>
      <c r="T25" s="70"/>
      <c r="U25" s="70"/>
      <c r="V25" s="70"/>
      <c r="W25" s="70"/>
      <c r="X25" s="71"/>
      <c r="Y25" s="71"/>
      <c r="Z25" s="70"/>
      <c r="AA25" s="70"/>
      <c r="AB25" s="70"/>
      <c r="AC25" s="71"/>
      <c r="AD25" s="62"/>
      <c r="AE25" s="62"/>
      <c r="AF25" s="69"/>
      <c r="AG25" s="69"/>
      <c r="AH25" s="69"/>
      <c r="AI25" s="70"/>
      <c r="AJ25" s="70"/>
      <c r="AK25" s="70"/>
      <c r="AL25" s="70"/>
      <c r="AM25" s="71"/>
      <c r="AN25" s="62"/>
      <c r="AO25" s="70"/>
      <c r="AP25" s="70"/>
      <c r="AQ25" s="70"/>
      <c r="AR25" s="71"/>
      <c r="AS25" s="62"/>
      <c r="AT25" s="62"/>
      <c r="AU25" s="62"/>
      <c r="AV25" s="62"/>
      <c r="AW25" s="1"/>
      <c r="AX25" s="1"/>
      <c r="AY25" s="1"/>
      <c r="AZ25" s="1"/>
      <c r="BA25" s="1"/>
      <c r="BB25" s="1"/>
      <c r="BC25" s="1"/>
      <c r="BD25" s="1"/>
      <c r="BE25" s="2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>
      <c r="A26" s="1" t="s">
        <v>15</v>
      </c>
      <c r="B26" s="78">
        <v>698223.39999999991</v>
      </c>
      <c r="C26" s="78">
        <v>173567.31000000006</v>
      </c>
      <c r="D26" s="78">
        <v>409194.29</v>
      </c>
      <c r="E26" s="19">
        <v>400819.94</v>
      </c>
      <c r="F26" s="19">
        <v>863416.36</v>
      </c>
      <c r="G26" s="83">
        <v>987899.56</v>
      </c>
      <c r="H26" s="19">
        <v>-124483.20000000007</v>
      </c>
      <c r="I26" s="21">
        <v>-0.12600795165856749</v>
      </c>
      <c r="J26" s="21"/>
      <c r="K26" s="19">
        <v>871790.71</v>
      </c>
      <c r="L26" s="83">
        <v>988141.56</v>
      </c>
      <c r="M26" s="19">
        <v>-116350.85000000009</v>
      </c>
      <c r="N26" s="21">
        <v>-0.1177471474836056</v>
      </c>
      <c r="O26" s="62"/>
      <c r="P26" s="62"/>
      <c r="Q26" s="69"/>
      <c r="R26" s="69"/>
      <c r="S26" s="69"/>
      <c r="T26" s="70"/>
      <c r="U26" s="70"/>
      <c r="V26" s="70"/>
      <c r="W26" s="70"/>
      <c r="X26" s="71"/>
      <c r="Y26" s="71"/>
      <c r="Z26" s="70"/>
      <c r="AA26" s="70"/>
      <c r="AB26" s="70"/>
      <c r="AC26" s="71"/>
      <c r="AD26" s="62"/>
      <c r="AE26" s="62"/>
      <c r="AF26" s="69"/>
      <c r="AG26" s="69"/>
      <c r="AH26" s="69"/>
      <c r="AI26" s="70"/>
      <c r="AJ26" s="70"/>
      <c r="AK26" s="70"/>
      <c r="AL26" s="70"/>
      <c r="AM26" s="71"/>
      <c r="AN26" s="62"/>
      <c r="AO26" s="70"/>
      <c r="AP26" s="70"/>
      <c r="AQ26" s="70"/>
      <c r="AR26" s="71"/>
      <c r="AS26" s="62"/>
      <c r="AT26" s="62"/>
      <c r="AU26" s="62"/>
      <c r="AV26" s="62"/>
      <c r="AW26" s="1"/>
      <c r="AX26" s="1"/>
      <c r="AY26" s="1"/>
      <c r="AZ26" s="1"/>
      <c r="BA26" s="1"/>
      <c r="BB26" s="1"/>
      <c r="BC26" s="1"/>
      <c r="BD26" s="1"/>
      <c r="BE26" s="2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1" t="s">
        <v>16</v>
      </c>
      <c r="B27" s="78">
        <v>246962.8</v>
      </c>
      <c r="C27" s="78">
        <v>48812.550000000105</v>
      </c>
      <c r="D27" s="78">
        <v>142970.75</v>
      </c>
      <c r="E27" s="19">
        <v>140252.32</v>
      </c>
      <c r="F27" s="19">
        <v>293056.9200000001</v>
      </c>
      <c r="G27" s="83">
        <v>321523.83</v>
      </c>
      <c r="H27" s="19">
        <v>-28466.909999999916</v>
      </c>
      <c r="I27" s="21">
        <v>-8.8537481032121002E-2</v>
      </c>
      <c r="J27" s="21"/>
      <c r="K27" s="19">
        <v>295775.35000000009</v>
      </c>
      <c r="L27" s="83">
        <v>322957.68</v>
      </c>
      <c r="M27" s="19">
        <v>-27182.3299999999</v>
      </c>
      <c r="N27" s="21">
        <v>-8.4166848114588522E-2</v>
      </c>
      <c r="O27" s="62"/>
      <c r="P27" s="62"/>
      <c r="Q27" s="69"/>
      <c r="R27" s="69"/>
      <c r="S27" s="69"/>
      <c r="T27" s="70"/>
      <c r="U27" s="70"/>
      <c r="V27" s="70"/>
      <c r="W27" s="70"/>
      <c r="X27" s="71"/>
      <c r="Y27" s="71"/>
      <c r="Z27" s="70"/>
      <c r="AA27" s="70"/>
      <c r="AB27" s="70"/>
      <c r="AC27" s="71"/>
      <c r="AD27" s="62"/>
      <c r="AE27" s="62"/>
      <c r="AF27" s="69"/>
      <c r="AG27" s="69"/>
      <c r="AH27" s="69"/>
      <c r="AI27" s="70"/>
      <c r="AJ27" s="70"/>
      <c r="AK27" s="70"/>
      <c r="AL27" s="70"/>
      <c r="AM27" s="71"/>
      <c r="AN27" s="62"/>
      <c r="AO27" s="70"/>
      <c r="AP27" s="70"/>
      <c r="AQ27" s="70"/>
      <c r="AR27" s="71"/>
      <c r="AS27" s="62"/>
      <c r="AT27" s="62"/>
      <c r="AU27" s="62"/>
      <c r="AV27" s="62"/>
      <c r="AW27" s="1"/>
      <c r="AX27" s="1"/>
      <c r="AY27" s="1"/>
      <c r="AZ27" s="1"/>
      <c r="BA27" s="1"/>
      <c r="BB27" s="1"/>
      <c r="BC27" s="1"/>
      <c r="BD27" s="1"/>
      <c r="BE27" s="2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>
      <c r="A28" s="1" t="s">
        <v>17</v>
      </c>
      <c r="B28" s="78">
        <v>0</v>
      </c>
      <c r="C28" s="78">
        <v>0</v>
      </c>
      <c r="D28" s="78">
        <v>0</v>
      </c>
      <c r="E28" s="19">
        <v>0</v>
      </c>
      <c r="F28" s="19">
        <v>0</v>
      </c>
      <c r="G28" s="83">
        <v>0</v>
      </c>
      <c r="H28" s="19">
        <v>0</v>
      </c>
      <c r="I28" s="21" t="s">
        <v>128</v>
      </c>
      <c r="J28" s="21"/>
      <c r="K28" s="19">
        <v>0</v>
      </c>
      <c r="L28" s="83">
        <v>0</v>
      </c>
      <c r="M28" s="19">
        <v>0</v>
      </c>
      <c r="N28" s="21" t="s">
        <v>128</v>
      </c>
      <c r="O28" s="62"/>
      <c r="P28" s="62"/>
      <c r="Q28" s="69"/>
      <c r="R28" s="69"/>
      <c r="S28" s="69"/>
      <c r="T28" s="70"/>
      <c r="U28" s="70"/>
      <c r="V28" s="70"/>
      <c r="W28" s="70"/>
      <c r="X28" s="71"/>
      <c r="Y28" s="71"/>
      <c r="Z28" s="70"/>
      <c r="AA28" s="70"/>
      <c r="AB28" s="70"/>
      <c r="AC28" s="71"/>
      <c r="AD28" s="62"/>
      <c r="AE28" s="62"/>
      <c r="AF28" s="69"/>
      <c r="AG28" s="69"/>
      <c r="AH28" s="69"/>
      <c r="AI28" s="70"/>
      <c r="AJ28" s="70"/>
      <c r="AK28" s="70"/>
      <c r="AL28" s="70"/>
      <c r="AM28" s="71"/>
      <c r="AN28" s="62"/>
      <c r="AO28" s="70"/>
      <c r="AP28" s="70"/>
      <c r="AQ28" s="70"/>
      <c r="AR28" s="71"/>
      <c r="AS28" s="62"/>
      <c r="AT28" s="62"/>
      <c r="AU28" s="62"/>
      <c r="AV28" s="62"/>
      <c r="AW28" s="1"/>
      <c r="AX28" s="1"/>
      <c r="AY28" s="1"/>
      <c r="AZ28" s="1"/>
      <c r="BA28" s="1"/>
      <c r="BB28" s="1"/>
      <c r="BC28" s="1"/>
      <c r="BD28" s="1"/>
      <c r="BE28" s="2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>
      <c r="A29" s="1" t="s">
        <v>18</v>
      </c>
      <c r="B29" s="78">
        <v>93846.389999999985</v>
      </c>
      <c r="C29" s="78">
        <v>21443.500000000015</v>
      </c>
      <c r="D29" s="78">
        <v>56776.89</v>
      </c>
      <c r="E29" s="19">
        <v>55438.12</v>
      </c>
      <c r="F29" s="19">
        <v>113951.12</v>
      </c>
      <c r="G29" s="83">
        <v>159456.90999999997</v>
      </c>
      <c r="H29" s="19">
        <v>-45505.789999999979</v>
      </c>
      <c r="I29" s="21">
        <v>-0.28537985591217074</v>
      </c>
      <c r="J29" s="21"/>
      <c r="K29" s="19">
        <v>115289.89</v>
      </c>
      <c r="L29" s="83">
        <v>159175.32999999999</v>
      </c>
      <c r="M29" s="19">
        <v>-43885.439999999988</v>
      </c>
      <c r="N29" s="21">
        <v>-0.27570503544738989</v>
      </c>
      <c r="O29" s="62"/>
      <c r="P29" s="62"/>
      <c r="Q29" s="69"/>
      <c r="R29" s="69"/>
      <c r="S29" s="69"/>
      <c r="T29" s="70"/>
      <c r="U29" s="70"/>
      <c r="V29" s="70"/>
      <c r="W29" s="70"/>
      <c r="X29" s="71"/>
      <c r="Y29" s="71"/>
      <c r="Z29" s="70"/>
      <c r="AA29" s="70"/>
      <c r="AB29" s="70"/>
      <c r="AC29" s="71"/>
      <c r="AD29" s="62"/>
      <c r="AE29" s="62"/>
      <c r="AF29" s="69"/>
      <c r="AG29" s="69"/>
      <c r="AH29" s="69"/>
      <c r="AI29" s="70"/>
      <c r="AJ29" s="70"/>
      <c r="AK29" s="70"/>
      <c r="AL29" s="70"/>
      <c r="AM29" s="71"/>
      <c r="AN29" s="62"/>
      <c r="AO29" s="70"/>
      <c r="AP29" s="70"/>
      <c r="AQ29" s="70"/>
      <c r="AR29" s="71"/>
      <c r="AS29" s="62"/>
      <c r="AT29" s="62"/>
      <c r="AU29" s="62"/>
      <c r="AV29" s="62"/>
      <c r="AW29" s="1"/>
      <c r="AX29" s="1"/>
      <c r="AY29" s="1"/>
      <c r="AZ29" s="1"/>
      <c r="BA29" s="1"/>
      <c r="BB29" s="1"/>
      <c r="BC29" s="1"/>
      <c r="BD29" s="1"/>
      <c r="BE29" s="2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>
      <c r="A30" s="1" t="s">
        <v>19</v>
      </c>
      <c r="B30" s="78">
        <v>112079.20999999999</v>
      </c>
      <c r="C30" s="78">
        <v>44637.450000000012</v>
      </c>
      <c r="D30" s="78">
        <v>104333.93</v>
      </c>
      <c r="E30" s="19">
        <v>101873.23</v>
      </c>
      <c r="F30" s="19">
        <v>154255.96000000002</v>
      </c>
      <c r="G30" s="83">
        <v>195305.72</v>
      </c>
      <c r="H30" s="19">
        <v>-41049.75999999998</v>
      </c>
      <c r="I30" s="21">
        <v>-0.21018206737621392</v>
      </c>
      <c r="J30" s="21"/>
      <c r="K30" s="19">
        <v>156716.66</v>
      </c>
      <c r="L30" s="83">
        <v>194901.75</v>
      </c>
      <c r="M30" s="19">
        <v>-38185.089999999997</v>
      </c>
      <c r="N30" s="21">
        <v>-0.19591968774010493</v>
      </c>
      <c r="O30" s="62"/>
      <c r="P30" s="62"/>
      <c r="Q30" s="69"/>
      <c r="R30" s="69"/>
      <c r="S30" s="69"/>
      <c r="T30" s="70"/>
      <c r="U30" s="70"/>
      <c r="V30" s="70"/>
      <c r="W30" s="70"/>
      <c r="X30" s="71"/>
      <c r="Y30" s="71"/>
      <c r="Z30" s="70"/>
      <c r="AA30" s="70"/>
      <c r="AB30" s="70"/>
      <c r="AC30" s="71"/>
      <c r="AD30" s="62"/>
      <c r="AE30" s="62"/>
      <c r="AF30" s="69"/>
      <c r="AG30" s="69"/>
      <c r="AH30" s="69"/>
      <c r="AI30" s="70"/>
      <c r="AJ30" s="70"/>
      <c r="AK30" s="70"/>
      <c r="AL30" s="70"/>
      <c r="AM30" s="71"/>
      <c r="AN30" s="62"/>
      <c r="AO30" s="70"/>
      <c r="AP30" s="70"/>
      <c r="AQ30" s="70"/>
      <c r="AR30" s="71"/>
      <c r="AS30" s="62"/>
      <c r="AT30" s="62"/>
      <c r="AU30" s="62"/>
      <c r="AV30" s="62"/>
      <c r="AW30" s="1"/>
      <c r="AX30" s="1"/>
      <c r="AY30" s="1"/>
      <c r="AZ30" s="1"/>
      <c r="BA30" s="1"/>
      <c r="BB30" s="1"/>
      <c r="BC30" s="1"/>
      <c r="BD30" s="1"/>
      <c r="BE30" s="2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 t="s">
        <v>20</v>
      </c>
      <c r="B31" s="78">
        <v>0</v>
      </c>
      <c r="C31" s="78">
        <v>0</v>
      </c>
      <c r="D31" s="78">
        <v>0</v>
      </c>
      <c r="E31" s="19">
        <v>0</v>
      </c>
      <c r="F31" s="19">
        <v>0</v>
      </c>
      <c r="G31" s="83">
        <v>0</v>
      </c>
      <c r="H31" s="19">
        <v>0</v>
      </c>
      <c r="I31" s="21" t="s">
        <v>128</v>
      </c>
      <c r="J31" s="21"/>
      <c r="K31" s="19">
        <v>0</v>
      </c>
      <c r="L31" s="83">
        <v>0</v>
      </c>
      <c r="M31" s="19">
        <v>0</v>
      </c>
      <c r="N31" s="21" t="s">
        <v>128</v>
      </c>
      <c r="O31" s="62"/>
      <c r="P31" s="62"/>
      <c r="Q31" s="69"/>
      <c r="R31" s="69"/>
      <c r="S31" s="69"/>
      <c r="T31" s="70"/>
      <c r="U31" s="70"/>
      <c r="V31" s="70"/>
      <c r="W31" s="70"/>
      <c r="X31" s="71"/>
      <c r="Y31" s="71"/>
      <c r="Z31" s="70"/>
      <c r="AA31" s="70"/>
      <c r="AB31" s="70"/>
      <c r="AC31" s="71"/>
      <c r="AD31" s="62"/>
      <c r="AE31" s="62"/>
      <c r="AF31" s="69"/>
      <c r="AG31" s="69"/>
      <c r="AH31" s="69"/>
      <c r="AI31" s="70"/>
      <c r="AJ31" s="70"/>
      <c r="AK31" s="70"/>
      <c r="AL31" s="70"/>
      <c r="AM31" s="71"/>
      <c r="AN31" s="62"/>
      <c r="AO31" s="70"/>
      <c r="AP31" s="70"/>
      <c r="AQ31" s="70"/>
      <c r="AR31" s="71"/>
      <c r="AS31" s="62"/>
      <c r="AT31" s="62"/>
      <c r="AU31" s="62"/>
      <c r="AV31" s="62"/>
      <c r="AW31" s="1"/>
      <c r="AX31" s="1"/>
      <c r="AY31" s="1"/>
      <c r="AZ31" s="1"/>
      <c r="BA31" s="1"/>
      <c r="BB31" s="1"/>
      <c r="BC31" s="1"/>
      <c r="BD31" s="1"/>
      <c r="BE31" s="2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 t="s">
        <v>21</v>
      </c>
      <c r="B32" s="78">
        <v>1352097.33</v>
      </c>
      <c r="C32" s="78">
        <v>287232.30000000005</v>
      </c>
      <c r="D32" s="78">
        <v>668863.77</v>
      </c>
      <c r="E32" s="19">
        <v>654523.23</v>
      </c>
      <c r="F32" s="19">
        <v>1624989.09</v>
      </c>
      <c r="G32" s="83">
        <v>1711931.4</v>
      </c>
      <c r="H32" s="19">
        <v>-86942.309999999823</v>
      </c>
      <c r="I32" s="21">
        <v>-5.0786094582995434E-2</v>
      </c>
      <c r="J32" s="1"/>
      <c r="K32" s="19">
        <v>1639329.6300000001</v>
      </c>
      <c r="L32" s="83">
        <v>1710302.91</v>
      </c>
      <c r="M32" s="19">
        <v>-70973.279999999795</v>
      </c>
      <c r="N32" s="21">
        <v>-4.1497491225106931E-2</v>
      </c>
      <c r="O32" s="62"/>
      <c r="P32" s="62"/>
      <c r="Q32" s="69"/>
      <c r="R32" s="69"/>
      <c r="S32" s="69"/>
      <c r="T32" s="70"/>
      <c r="U32" s="70"/>
      <c r="V32" s="70"/>
      <c r="W32" s="70"/>
      <c r="X32" s="71"/>
      <c r="Y32" s="62"/>
      <c r="Z32" s="70"/>
      <c r="AA32" s="70"/>
      <c r="AB32" s="70"/>
      <c r="AC32" s="71"/>
      <c r="AD32" s="62"/>
      <c r="AE32" s="62"/>
      <c r="AF32" s="69"/>
      <c r="AG32" s="69"/>
      <c r="AH32" s="69"/>
      <c r="AI32" s="70"/>
      <c r="AJ32" s="70"/>
      <c r="AK32" s="70"/>
      <c r="AL32" s="70"/>
      <c r="AM32" s="71"/>
      <c r="AN32" s="62"/>
      <c r="AO32" s="70"/>
      <c r="AP32" s="70"/>
      <c r="AQ32" s="70"/>
      <c r="AR32" s="71"/>
      <c r="AS32" s="62"/>
      <c r="AT32" s="62"/>
      <c r="AU32" s="62"/>
      <c r="AV32" s="62"/>
      <c r="AW32" s="1"/>
      <c r="AX32" s="1"/>
      <c r="AY32" s="1"/>
      <c r="AZ32" s="1"/>
      <c r="BA32" s="1"/>
      <c r="BB32" s="1"/>
      <c r="BC32" s="1"/>
      <c r="BD32" s="1"/>
      <c r="BE32" s="2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 t="s">
        <v>22</v>
      </c>
      <c r="B33" s="78">
        <v>464638192.96333015</v>
      </c>
      <c r="C33" s="78">
        <v>112529163.38666987</v>
      </c>
      <c r="D33" s="78">
        <v>256144161.91999999</v>
      </c>
      <c r="E33" s="19">
        <v>250573506.05000001</v>
      </c>
      <c r="F33" s="19">
        <v>571596700.48000002</v>
      </c>
      <c r="G33" s="83">
        <v>621777119.42999983</v>
      </c>
      <c r="H33" s="19">
        <v>-50180418.949999809</v>
      </c>
      <c r="I33" s="21">
        <v>-8.0704833584100966E-2</v>
      </c>
      <c r="J33" s="1"/>
      <c r="K33" s="19">
        <v>577167356.35000002</v>
      </c>
      <c r="L33" s="83">
        <v>621095038.06999993</v>
      </c>
      <c r="M33" s="19">
        <v>-43927681.719999909</v>
      </c>
      <c r="N33" s="21">
        <v>-7.072618363930494E-2</v>
      </c>
      <c r="O33" s="62"/>
      <c r="P33" s="62"/>
      <c r="Q33" s="69"/>
      <c r="R33" s="69"/>
      <c r="S33" s="69"/>
      <c r="T33" s="70"/>
      <c r="U33" s="70"/>
      <c r="V33" s="70"/>
      <c r="W33" s="70"/>
      <c r="X33" s="71"/>
      <c r="Y33" s="62"/>
      <c r="Z33" s="70"/>
      <c r="AA33" s="70"/>
      <c r="AB33" s="70"/>
      <c r="AC33" s="71"/>
      <c r="AD33" s="62"/>
      <c r="AE33" s="62"/>
      <c r="AF33" s="69"/>
      <c r="AG33" s="69"/>
      <c r="AH33" s="69"/>
      <c r="AI33" s="70"/>
      <c r="AJ33" s="70"/>
      <c r="AK33" s="70"/>
      <c r="AL33" s="70"/>
      <c r="AM33" s="71"/>
      <c r="AN33" s="62"/>
      <c r="AO33" s="70"/>
      <c r="AP33" s="70"/>
      <c r="AQ33" s="70"/>
      <c r="AR33" s="71"/>
      <c r="AS33" s="62"/>
      <c r="AT33" s="62"/>
      <c r="AU33" s="62"/>
      <c r="AV33" s="62"/>
      <c r="AW33" s="1"/>
      <c r="AX33" s="1"/>
      <c r="AY33" s="1"/>
      <c r="AZ33" s="1"/>
      <c r="BA33" s="1"/>
      <c r="BB33" s="1"/>
      <c r="BC33" s="1"/>
      <c r="BD33" s="1"/>
      <c r="BE33" s="2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 t="s">
        <v>23</v>
      </c>
      <c r="B34" s="78">
        <v>617197.31000000006</v>
      </c>
      <c r="C34" s="78">
        <v>127179.1399999999</v>
      </c>
      <c r="D34" s="78">
        <v>347432.62</v>
      </c>
      <c r="E34" s="19">
        <v>339238.67</v>
      </c>
      <c r="F34" s="19">
        <v>736182.5</v>
      </c>
      <c r="G34" s="83">
        <v>884788.62000000011</v>
      </c>
      <c r="H34" s="19">
        <v>-148606.12000000011</v>
      </c>
      <c r="I34" s="21">
        <v>-0.16795663578946129</v>
      </c>
      <c r="J34" s="1"/>
      <c r="K34" s="19">
        <v>744376.45</v>
      </c>
      <c r="L34" s="83">
        <v>883235.58000000007</v>
      </c>
      <c r="M34" s="19">
        <v>-138859.13000000012</v>
      </c>
      <c r="N34" s="21">
        <v>-0.15721641331523362</v>
      </c>
      <c r="O34" s="62"/>
      <c r="P34" s="62"/>
      <c r="Q34" s="69"/>
      <c r="R34" s="69"/>
      <c r="S34" s="69"/>
      <c r="T34" s="70"/>
      <c r="U34" s="70"/>
      <c r="V34" s="70"/>
      <c r="W34" s="70"/>
      <c r="X34" s="71"/>
      <c r="Y34" s="62"/>
      <c r="Z34" s="70"/>
      <c r="AA34" s="70"/>
      <c r="AB34" s="70"/>
      <c r="AC34" s="71"/>
      <c r="AD34" s="62"/>
      <c r="AE34" s="62"/>
      <c r="AF34" s="69"/>
      <c r="AG34" s="69"/>
      <c r="AH34" s="69"/>
      <c r="AI34" s="70"/>
      <c r="AJ34" s="70"/>
      <c r="AK34" s="70"/>
      <c r="AL34" s="70"/>
      <c r="AM34" s="71"/>
      <c r="AN34" s="62"/>
      <c r="AO34" s="70"/>
      <c r="AP34" s="70"/>
      <c r="AQ34" s="70"/>
      <c r="AR34" s="71"/>
      <c r="AS34" s="62"/>
      <c r="AT34" s="62"/>
      <c r="AU34" s="62"/>
      <c r="AV34" s="62"/>
      <c r="AW34" s="1"/>
      <c r="AX34" s="1"/>
      <c r="AY34" s="1"/>
      <c r="AZ34" s="1"/>
      <c r="BA34" s="1"/>
      <c r="BB34" s="1"/>
      <c r="BC34" s="1"/>
      <c r="BD34" s="1"/>
      <c r="BE34" s="2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 t="s">
        <v>24</v>
      </c>
      <c r="B35" s="78">
        <v>59554198.439999998</v>
      </c>
      <c r="C35" s="78">
        <v>14091459.859999999</v>
      </c>
      <c r="D35" s="78">
        <v>32817980.120000001</v>
      </c>
      <c r="E35" s="19">
        <v>32113746.120000001</v>
      </c>
      <c r="F35" s="19">
        <v>72941424.299999997</v>
      </c>
      <c r="G35" s="83">
        <v>80534812.900000006</v>
      </c>
      <c r="H35" s="19">
        <v>-7593388.6000000089</v>
      </c>
      <c r="I35" s="21">
        <v>-9.4287033477419402E-2</v>
      </c>
      <c r="J35" s="1"/>
      <c r="K35" s="19">
        <v>73645658.299999997</v>
      </c>
      <c r="L35" s="83">
        <v>80467478.340000004</v>
      </c>
      <c r="M35" s="19">
        <v>-6821820.0400000066</v>
      </c>
      <c r="N35" s="21">
        <v>-8.4777355780626173E-2</v>
      </c>
      <c r="O35" s="62"/>
      <c r="P35" s="62"/>
      <c r="Q35" s="69"/>
      <c r="R35" s="69"/>
      <c r="S35" s="69"/>
      <c r="T35" s="70"/>
      <c r="U35" s="70"/>
      <c r="V35" s="70"/>
      <c r="W35" s="70"/>
      <c r="X35" s="71"/>
      <c r="Y35" s="62"/>
      <c r="Z35" s="70"/>
      <c r="AA35" s="70"/>
      <c r="AB35" s="70"/>
      <c r="AC35" s="71"/>
      <c r="AD35" s="62"/>
      <c r="AE35" s="62"/>
      <c r="AF35" s="69"/>
      <c r="AG35" s="69"/>
      <c r="AH35" s="69"/>
      <c r="AI35" s="70"/>
      <c r="AJ35" s="70"/>
      <c r="AK35" s="70"/>
      <c r="AL35" s="70"/>
      <c r="AM35" s="71"/>
      <c r="AN35" s="62"/>
      <c r="AO35" s="70"/>
      <c r="AP35" s="70"/>
      <c r="AQ35" s="70"/>
      <c r="AR35" s="71"/>
      <c r="AS35" s="62"/>
      <c r="AT35" s="62"/>
      <c r="AU35" s="62"/>
      <c r="AV35" s="62"/>
      <c r="AW35" s="1"/>
      <c r="AX35" s="1"/>
      <c r="AY35" s="1"/>
      <c r="AZ35" s="1"/>
      <c r="BA35" s="1"/>
      <c r="BB35" s="1"/>
      <c r="BC35" s="1"/>
      <c r="BD35" s="1"/>
      <c r="BE35" s="2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24" t="s">
        <v>149</v>
      </c>
      <c r="B36" s="78">
        <v>747.25</v>
      </c>
      <c r="C36" s="78">
        <v>14774.990000000002</v>
      </c>
      <c r="D36" s="78">
        <v>0</v>
      </c>
      <c r="E36" s="19">
        <v>0</v>
      </c>
      <c r="F36" s="19">
        <v>15522.240000000002</v>
      </c>
      <c r="G36" s="83">
        <v>36477.79</v>
      </c>
      <c r="H36" s="19">
        <v>-20955.55</v>
      </c>
      <c r="I36" s="21">
        <v>-0.57447422116306934</v>
      </c>
      <c r="J36" s="1"/>
      <c r="K36" s="19">
        <v>15522.240000000002</v>
      </c>
      <c r="L36" s="83">
        <v>36477.79</v>
      </c>
      <c r="M36" s="19">
        <v>-20955.55</v>
      </c>
      <c r="N36" s="21">
        <v>-0.57447422116306934</v>
      </c>
      <c r="O36" s="62"/>
      <c r="P36" s="62"/>
      <c r="Q36" s="69"/>
      <c r="R36" s="69"/>
      <c r="S36" s="69"/>
      <c r="T36" s="70"/>
      <c r="U36" s="70"/>
      <c r="V36" s="70"/>
      <c r="W36" s="70"/>
      <c r="X36" s="71"/>
      <c r="Y36" s="62"/>
      <c r="Z36" s="70"/>
      <c r="AA36" s="70"/>
      <c r="AB36" s="70"/>
      <c r="AC36" s="71"/>
      <c r="AD36" s="62"/>
      <c r="AE36" s="62"/>
      <c r="AF36" s="69"/>
      <c r="AG36" s="69"/>
      <c r="AH36" s="69"/>
      <c r="AI36" s="70"/>
      <c r="AJ36" s="70"/>
      <c r="AK36" s="70"/>
      <c r="AL36" s="70"/>
      <c r="AM36" s="71"/>
      <c r="AN36" s="62"/>
      <c r="AO36" s="70"/>
      <c r="AP36" s="70"/>
      <c r="AQ36" s="70"/>
      <c r="AR36" s="71"/>
      <c r="AS36" s="62"/>
      <c r="AT36" s="62"/>
      <c r="AU36" s="62"/>
      <c r="AV36" s="62"/>
      <c r="AW36" s="1"/>
      <c r="AX36" s="1"/>
      <c r="AY36" s="1"/>
      <c r="AZ36" s="1"/>
      <c r="BA36" s="1"/>
      <c r="BB36" s="1"/>
      <c r="BC36" s="1"/>
      <c r="BD36" s="1"/>
      <c r="BE36" s="2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 t="s">
        <v>25</v>
      </c>
      <c r="B37" s="78">
        <v>0</v>
      </c>
      <c r="C37" s="78">
        <v>-2.6226189220324159E-8</v>
      </c>
      <c r="D37" s="78">
        <v>0</v>
      </c>
      <c r="E37" s="19">
        <v>0</v>
      </c>
      <c r="F37" s="19">
        <v>-2.6226189220324159E-8</v>
      </c>
      <c r="G37" s="83">
        <v>1.9070284906774759E-8</v>
      </c>
      <c r="H37" s="19">
        <v>-4.5296474127098918E-8</v>
      </c>
      <c r="I37" s="21">
        <v>-2.3752384586035866</v>
      </c>
      <c r="J37" s="1"/>
      <c r="K37" s="19">
        <v>-2.6226189220324159E-8</v>
      </c>
      <c r="L37" s="83">
        <v>1.9070284906774759E-8</v>
      </c>
      <c r="M37" s="19">
        <v>-4.5296474127098918E-8</v>
      </c>
      <c r="N37" s="21">
        <v>-2.3752384586035866</v>
      </c>
      <c r="O37" s="62"/>
      <c r="P37" s="62"/>
      <c r="Q37" s="69"/>
      <c r="R37" s="69"/>
      <c r="S37" s="69"/>
      <c r="T37" s="70"/>
      <c r="U37" s="70"/>
      <c r="V37" s="70"/>
      <c r="W37" s="70"/>
      <c r="X37" s="71"/>
      <c r="Y37" s="62"/>
      <c r="Z37" s="70"/>
      <c r="AA37" s="70"/>
      <c r="AB37" s="70"/>
      <c r="AC37" s="71"/>
      <c r="AD37" s="62"/>
      <c r="AE37" s="62"/>
      <c r="AF37" s="69"/>
      <c r="AG37" s="69"/>
      <c r="AH37" s="69"/>
      <c r="AI37" s="70"/>
      <c r="AJ37" s="70"/>
      <c r="AK37" s="70"/>
      <c r="AL37" s="70"/>
      <c r="AM37" s="71"/>
      <c r="AN37" s="62"/>
      <c r="AO37" s="70"/>
      <c r="AP37" s="70"/>
      <c r="AQ37" s="70"/>
      <c r="AR37" s="71"/>
      <c r="AS37" s="62"/>
      <c r="AT37" s="62"/>
      <c r="AU37" s="62"/>
      <c r="AV37" s="62"/>
      <c r="AW37" s="1"/>
      <c r="AX37" s="1"/>
      <c r="AY37" s="1"/>
      <c r="AZ37" s="1"/>
      <c r="BA37" s="1"/>
      <c r="BB37" s="1"/>
      <c r="BC37" s="1"/>
      <c r="BD37" s="1"/>
      <c r="BE37" s="2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 t="s">
        <v>26</v>
      </c>
      <c r="B38" s="78">
        <v>53525.229999999996</v>
      </c>
      <c r="C38" s="78">
        <v>14399.280000000013</v>
      </c>
      <c r="D38" s="78">
        <v>30361.21</v>
      </c>
      <c r="E38" s="19">
        <v>29652.9</v>
      </c>
      <c r="F38" s="19">
        <v>67216.200000000012</v>
      </c>
      <c r="G38" s="83">
        <v>74911</v>
      </c>
      <c r="H38" s="19">
        <v>-7694.7999999999884</v>
      </c>
      <c r="I38" s="21">
        <v>-0.10271922681582124</v>
      </c>
      <c r="J38" s="1"/>
      <c r="K38" s="19">
        <v>67924.510000000009</v>
      </c>
      <c r="L38" s="83">
        <v>74774.430000000008</v>
      </c>
      <c r="M38" s="19">
        <v>-6849.9199999999983</v>
      </c>
      <c r="N38" s="21">
        <v>-9.1607786244575773E-2</v>
      </c>
      <c r="O38" s="62"/>
      <c r="P38" s="62"/>
      <c r="Q38" s="69"/>
      <c r="R38" s="69"/>
      <c r="S38" s="69"/>
      <c r="T38" s="70"/>
      <c r="U38" s="70"/>
      <c r="V38" s="70"/>
      <c r="W38" s="70"/>
      <c r="X38" s="71"/>
      <c r="Y38" s="62"/>
      <c r="Z38" s="70"/>
      <c r="AA38" s="70"/>
      <c r="AB38" s="70"/>
      <c r="AC38" s="71"/>
      <c r="AD38" s="62"/>
      <c r="AE38" s="62"/>
      <c r="AF38" s="69"/>
      <c r="AG38" s="69"/>
      <c r="AH38" s="69"/>
      <c r="AI38" s="70"/>
      <c r="AJ38" s="70"/>
      <c r="AK38" s="70"/>
      <c r="AL38" s="70"/>
      <c r="AM38" s="71"/>
      <c r="AN38" s="62"/>
      <c r="AO38" s="70"/>
      <c r="AP38" s="70"/>
      <c r="AQ38" s="70"/>
      <c r="AR38" s="71"/>
      <c r="AS38" s="62"/>
      <c r="AT38" s="62"/>
      <c r="AU38" s="62"/>
      <c r="AV38" s="62"/>
      <c r="AW38" s="1"/>
      <c r="AX38" s="1"/>
      <c r="AY38" s="1"/>
      <c r="AZ38" s="1"/>
      <c r="BA38" s="1"/>
      <c r="BB38" s="1"/>
      <c r="BC38" s="1"/>
      <c r="BD38" s="1"/>
      <c r="BE38" s="2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 t="s">
        <v>27</v>
      </c>
      <c r="B39" s="78">
        <v>1816177.52</v>
      </c>
      <c r="C39" s="78">
        <v>386510.03999999957</v>
      </c>
      <c r="D39" s="78">
        <v>1009292.97</v>
      </c>
      <c r="E39" s="19">
        <v>989846.72</v>
      </c>
      <c r="F39" s="19">
        <v>2183241.3099999996</v>
      </c>
      <c r="G39" s="83">
        <v>2399400.59</v>
      </c>
      <c r="H39" s="19">
        <v>-216159.28000000026</v>
      </c>
      <c r="I39" s="21">
        <v>-9.0088866736504514E-2</v>
      </c>
      <c r="J39" s="1"/>
      <c r="K39" s="19">
        <v>2202687.5599999996</v>
      </c>
      <c r="L39" s="83">
        <v>2401011.4599999995</v>
      </c>
      <c r="M39" s="19">
        <v>-198323.89999999991</v>
      </c>
      <c r="N39" s="21">
        <v>-8.260014718963482E-2</v>
      </c>
      <c r="O39" s="62"/>
      <c r="P39" s="62"/>
      <c r="Q39" s="69"/>
      <c r="R39" s="69"/>
      <c r="S39" s="69"/>
      <c r="T39" s="70"/>
      <c r="U39" s="70"/>
      <c r="V39" s="70"/>
      <c r="W39" s="70"/>
      <c r="X39" s="71"/>
      <c r="Y39" s="62"/>
      <c r="Z39" s="70"/>
      <c r="AA39" s="70"/>
      <c r="AB39" s="70"/>
      <c r="AC39" s="71"/>
      <c r="AD39" s="62"/>
      <c r="AE39" s="62"/>
      <c r="AF39" s="69"/>
      <c r="AG39" s="69"/>
      <c r="AH39" s="69"/>
      <c r="AI39" s="70"/>
      <c r="AJ39" s="70"/>
      <c r="AK39" s="70"/>
      <c r="AL39" s="70"/>
      <c r="AM39" s="71"/>
      <c r="AN39" s="62"/>
      <c r="AO39" s="70"/>
      <c r="AP39" s="70"/>
      <c r="AQ39" s="70"/>
      <c r="AR39" s="71"/>
      <c r="AS39" s="62"/>
      <c r="AT39" s="62"/>
      <c r="AU39" s="62"/>
      <c r="AV39" s="62"/>
      <c r="AW39" s="1"/>
      <c r="AX39" s="1"/>
      <c r="AY39" s="1"/>
      <c r="AZ39" s="1"/>
      <c r="BA39" s="1"/>
      <c r="BB39" s="1"/>
      <c r="BC39" s="1"/>
      <c r="BD39" s="1"/>
      <c r="BE39" s="2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 t="s">
        <v>28</v>
      </c>
      <c r="B40" s="78">
        <v>0</v>
      </c>
      <c r="C40" s="78">
        <v>0</v>
      </c>
      <c r="D40" s="78">
        <v>0</v>
      </c>
      <c r="E40" s="19">
        <v>0</v>
      </c>
      <c r="F40" s="19">
        <v>0</v>
      </c>
      <c r="G40" s="83">
        <v>0</v>
      </c>
      <c r="H40" s="19">
        <v>0</v>
      </c>
      <c r="I40" s="21" t="s">
        <v>128</v>
      </c>
      <c r="J40" s="1"/>
      <c r="K40" s="19">
        <v>0</v>
      </c>
      <c r="L40" s="83">
        <v>0</v>
      </c>
      <c r="M40" s="19">
        <v>0</v>
      </c>
      <c r="N40" s="21" t="s">
        <v>128</v>
      </c>
      <c r="O40" s="62"/>
      <c r="P40" s="62"/>
      <c r="Q40" s="69"/>
      <c r="R40" s="69"/>
      <c r="S40" s="69"/>
      <c r="T40" s="70"/>
      <c r="U40" s="70"/>
      <c r="V40" s="70"/>
      <c r="W40" s="70"/>
      <c r="X40" s="71"/>
      <c r="Y40" s="62"/>
      <c r="Z40" s="70"/>
      <c r="AA40" s="70"/>
      <c r="AB40" s="70"/>
      <c r="AC40" s="71"/>
      <c r="AD40" s="62"/>
      <c r="AE40" s="62"/>
      <c r="AF40" s="69"/>
      <c r="AG40" s="69"/>
      <c r="AH40" s="69"/>
      <c r="AI40" s="70"/>
      <c r="AJ40" s="70"/>
      <c r="AK40" s="70"/>
      <c r="AL40" s="70"/>
      <c r="AM40" s="71"/>
      <c r="AN40" s="62"/>
      <c r="AO40" s="70"/>
      <c r="AP40" s="70"/>
      <c r="AQ40" s="70"/>
      <c r="AR40" s="71"/>
      <c r="AS40" s="62"/>
      <c r="AT40" s="62"/>
      <c r="AU40" s="62"/>
      <c r="AV40" s="62"/>
      <c r="AW40" s="1"/>
      <c r="AX40" s="1"/>
      <c r="AY40" s="1"/>
      <c r="AZ40" s="1"/>
      <c r="BA40" s="1"/>
      <c r="BB40" s="1"/>
      <c r="BC40" s="1"/>
      <c r="BD40" s="1"/>
      <c r="BE40" s="2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 t="s">
        <v>29</v>
      </c>
      <c r="B41" s="78">
        <v>100351.81</v>
      </c>
      <c r="C41" s="78">
        <v>21147.099999999991</v>
      </c>
      <c r="D41" s="78">
        <v>54951.77</v>
      </c>
      <c r="E41" s="19">
        <v>53761.72</v>
      </c>
      <c r="F41" s="19">
        <v>120308.85999999999</v>
      </c>
      <c r="G41" s="83">
        <v>126002.25999999998</v>
      </c>
      <c r="H41" s="19">
        <v>-5693.3999999999942</v>
      </c>
      <c r="I41" s="21">
        <v>-4.5184903826328116E-2</v>
      </c>
      <c r="J41" s="1"/>
      <c r="K41" s="19">
        <v>121498.90999999999</v>
      </c>
      <c r="L41" s="83">
        <v>126074.18999999999</v>
      </c>
      <c r="M41" s="19">
        <v>-4575.2799999999988</v>
      </c>
      <c r="N41" s="21">
        <v>-3.6290377911609051E-2</v>
      </c>
      <c r="O41" s="62"/>
      <c r="P41" s="62"/>
      <c r="Q41" s="69"/>
      <c r="R41" s="69"/>
      <c r="S41" s="69"/>
      <c r="T41" s="70"/>
      <c r="U41" s="70"/>
      <c r="V41" s="70"/>
      <c r="W41" s="70"/>
      <c r="X41" s="71"/>
      <c r="Y41" s="62"/>
      <c r="Z41" s="70"/>
      <c r="AA41" s="70"/>
      <c r="AB41" s="70"/>
      <c r="AC41" s="71"/>
      <c r="AD41" s="62"/>
      <c r="AE41" s="62"/>
      <c r="AF41" s="69"/>
      <c r="AG41" s="69"/>
      <c r="AH41" s="69"/>
      <c r="AI41" s="70"/>
      <c r="AJ41" s="70"/>
      <c r="AK41" s="70"/>
      <c r="AL41" s="70"/>
      <c r="AM41" s="71"/>
      <c r="AN41" s="62"/>
      <c r="AO41" s="70"/>
      <c r="AP41" s="70"/>
      <c r="AQ41" s="70"/>
      <c r="AR41" s="71"/>
      <c r="AS41" s="62"/>
      <c r="AT41" s="62"/>
      <c r="AU41" s="62"/>
      <c r="AV41" s="62"/>
      <c r="AW41" s="1"/>
      <c r="AX41" s="1"/>
      <c r="AY41" s="1"/>
      <c r="AZ41" s="1"/>
      <c r="BA41" s="1"/>
      <c r="BB41" s="1"/>
      <c r="BC41" s="1"/>
      <c r="BD41" s="1"/>
      <c r="BE41" s="2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 t="s">
        <v>30</v>
      </c>
      <c r="B42" s="78">
        <v>0</v>
      </c>
      <c r="C42" s="78">
        <v>0</v>
      </c>
      <c r="D42" s="78">
        <v>0</v>
      </c>
      <c r="E42" s="19">
        <v>0</v>
      </c>
      <c r="F42" s="19">
        <v>0</v>
      </c>
      <c r="G42" s="83">
        <v>0</v>
      </c>
      <c r="H42" s="19">
        <v>0</v>
      </c>
      <c r="I42" s="21" t="s">
        <v>128</v>
      </c>
      <c r="J42" s="1"/>
      <c r="K42" s="19">
        <v>0</v>
      </c>
      <c r="L42" s="83">
        <v>0</v>
      </c>
      <c r="M42" s="19">
        <v>0</v>
      </c>
      <c r="N42" s="21" t="s">
        <v>128</v>
      </c>
      <c r="O42" s="62"/>
      <c r="P42" s="62"/>
      <c r="Q42" s="69"/>
      <c r="R42" s="69"/>
      <c r="S42" s="69"/>
      <c r="T42" s="70"/>
      <c r="U42" s="70"/>
      <c r="V42" s="70"/>
      <c r="W42" s="70"/>
      <c r="X42" s="71"/>
      <c r="Y42" s="62"/>
      <c r="Z42" s="70"/>
      <c r="AA42" s="70"/>
      <c r="AB42" s="70"/>
      <c r="AC42" s="71"/>
      <c r="AD42" s="62"/>
      <c r="AE42" s="62"/>
      <c r="AF42" s="69"/>
      <c r="AG42" s="69"/>
      <c r="AH42" s="69"/>
      <c r="AI42" s="70"/>
      <c r="AJ42" s="70"/>
      <c r="AK42" s="70"/>
      <c r="AL42" s="70"/>
      <c r="AM42" s="71"/>
      <c r="AN42" s="62"/>
      <c r="AO42" s="70"/>
      <c r="AP42" s="70"/>
      <c r="AQ42" s="70"/>
      <c r="AR42" s="71"/>
      <c r="AS42" s="62"/>
      <c r="AT42" s="62"/>
      <c r="AU42" s="62"/>
      <c r="AV42" s="62"/>
      <c r="AW42" s="1"/>
      <c r="AX42" s="1"/>
      <c r="AY42" s="1"/>
      <c r="AZ42" s="1"/>
      <c r="BA42" s="1"/>
      <c r="BB42" s="1"/>
      <c r="BC42" s="1"/>
      <c r="BD42" s="1"/>
      <c r="BE42" s="2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 t="s">
        <v>31</v>
      </c>
      <c r="B43" s="78">
        <v>216252.24</v>
      </c>
      <c r="C43" s="78">
        <v>50933.119999999937</v>
      </c>
      <c r="D43" s="78">
        <v>143993.97</v>
      </c>
      <c r="E43" s="19">
        <v>141059.04</v>
      </c>
      <c r="F43" s="19">
        <v>264250.42999999993</v>
      </c>
      <c r="G43" s="83">
        <v>362109.16000000003</v>
      </c>
      <c r="H43" s="19">
        <v>-97858.730000000098</v>
      </c>
      <c r="I43" s="21">
        <v>-0.27024649141711876</v>
      </c>
      <c r="J43" s="1"/>
      <c r="K43" s="19">
        <v>267185.35999999993</v>
      </c>
      <c r="L43" s="83">
        <v>362776.85000000003</v>
      </c>
      <c r="M43" s="19">
        <v>-95591.490000000107</v>
      </c>
      <c r="N43" s="21">
        <v>-0.26349942120066394</v>
      </c>
      <c r="O43" s="62"/>
      <c r="P43" s="62"/>
      <c r="Q43" s="69"/>
      <c r="R43" s="69"/>
      <c r="S43" s="69"/>
      <c r="T43" s="70"/>
      <c r="U43" s="70"/>
      <c r="V43" s="70"/>
      <c r="W43" s="70"/>
      <c r="X43" s="71"/>
      <c r="Y43" s="62"/>
      <c r="Z43" s="70"/>
      <c r="AA43" s="70"/>
      <c r="AB43" s="70"/>
      <c r="AC43" s="71"/>
      <c r="AD43" s="62"/>
      <c r="AE43" s="62"/>
      <c r="AF43" s="69"/>
      <c r="AG43" s="69"/>
      <c r="AH43" s="69"/>
      <c r="AI43" s="70"/>
      <c r="AJ43" s="70"/>
      <c r="AK43" s="70"/>
      <c r="AL43" s="70"/>
      <c r="AM43" s="71"/>
      <c r="AN43" s="62"/>
      <c r="AO43" s="70"/>
      <c r="AP43" s="70"/>
      <c r="AQ43" s="70"/>
      <c r="AR43" s="71"/>
      <c r="AS43" s="62"/>
      <c r="AT43" s="62"/>
      <c r="AU43" s="62"/>
      <c r="AV43" s="62"/>
      <c r="AW43" s="1"/>
      <c r="AX43" s="1"/>
      <c r="AY43" s="1"/>
      <c r="AZ43" s="1"/>
      <c r="BA43" s="1"/>
      <c r="BB43" s="1"/>
      <c r="BC43" s="1"/>
      <c r="BD43" s="1"/>
      <c r="BE43" s="2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 t="s">
        <v>32</v>
      </c>
      <c r="B44" s="78">
        <v>291684.37</v>
      </c>
      <c r="C44" s="78">
        <v>62330.580000000016</v>
      </c>
      <c r="D44" s="78">
        <v>163910.57999999999</v>
      </c>
      <c r="E44" s="19">
        <v>160183.19</v>
      </c>
      <c r="F44" s="19">
        <v>350287.56000000006</v>
      </c>
      <c r="G44" s="83">
        <v>393970.44999999995</v>
      </c>
      <c r="H44" s="19">
        <v>-43682.889999999898</v>
      </c>
      <c r="I44" s="21">
        <v>-0.11087859508244824</v>
      </c>
      <c r="J44" s="1"/>
      <c r="K44" s="19">
        <v>354014.95</v>
      </c>
      <c r="L44" s="83">
        <v>394078.22</v>
      </c>
      <c r="M44" s="19">
        <v>-40063.26999999996</v>
      </c>
      <c r="N44" s="21">
        <v>-0.10166324340380939</v>
      </c>
      <c r="O44" s="62"/>
      <c r="P44" s="62"/>
      <c r="Q44" s="69"/>
      <c r="R44" s="69"/>
      <c r="S44" s="69"/>
      <c r="T44" s="70"/>
      <c r="U44" s="70"/>
      <c r="V44" s="70"/>
      <c r="W44" s="70"/>
      <c r="X44" s="71"/>
      <c r="Y44" s="62"/>
      <c r="Z44" s="70"/>
      <c r="AA44" s="70"/>
      <c r="AB44" s="70"/>
      <c r="AC44" s="71"/>
      <c r="AD44" s="62"/>
      <c r="AE44" s="62"/>
      <c r="AF44" s="69"/>
      <c r="AG44" s="69"/>
      <c r="AH44" s="69"/>
      <c r="AI44" s="70"/>
      <c r="AJ44" s="70"/>
      <c r="AK44" s="70"/>
      <c r="AL44" s="70"/>
      <c r="AM44" s="71"/>
      <c r="AN44" s="62"/>
      <c r="AO44" s="70"/>
      <c r="AP44" s="70"/>
      <c r="AQ44" s="70"/>
      <c r="AR44" s="71"/>
      <c r="AS44" s="62"/>
      <c r="AT44" s="62"/>
      <c r="AU44" s="62"/>
      <c r="AV44" s="62"/>
      <c r="AW44" s="1"/>
      <c r="AX44" s="1"/>
      <c r="AY44" s="1"/>
      <c r="AZ44" s="1"/>
      <c r="BA44" s="1"/>
      <c r="BB44" s="1"/>
      <c r="BC44" s="1"/>
      <c r="BD44" s="1"/>
      <c r="BE44" s="2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 t="s">
        <v>33</v>
      </c>
      <c r="B45" s="78">
        <v>0</v>
      </c>
      <c r="C45" s="78">
        <v>0</v>
      </c>
      <c r="D45" s="78">
        <v>0</v>
      </c>
      <c r="E45" s="19">
        <v>0</v>
      </c>
      <c r="F45" s="19">
        <v>0</v>
      </c>
      <c r="G45" s="83">
        <v>0</v>
      </c>
      <c r="H45" s="19">
        <v>0</v>
      </c>
      <c r="I45" s="21" t="s">
        <v>128</v>
      </c>
      <c r="J45" s="1"/>
      <c r="K45" s="19">
        <v>0</v>
      </c>
      <c r="L45" s="83">
        <v>0</v>
      </c>
      <c r="M45" s="19">
        <v>0</v>
      </c>
      <c r="N45" s="21" t="s">
        <v>128</v>
      </c>
      <c r="O45" s="62"/>
      <c r="P45" s="62"/>
      <c r="Q45" s="69"/>
      <c r="R45" s="69"/>
      <c r="S45" s="69"/>
      <c r="T45" s="70"/>
      <c r="U45" s="70"/>
      <c r="V45" s="70"/>
      <c r="W45" s="70"/>
      <c r="X45" s="71"/>
      <c r="Y45" s="62"/>
      <c r="Z45" s="70"/>
      <c r="AA45" s="70"/>
      <c r="AB45" s="70"/>
      <c r="AC45" s="71"/>
      <c r="AD45" s="62"/>
      <c r="AE45" s="62"/>
      <c r="AF45" s="69"/>
      <c r="AG45" s="69"/>
      <c r="AH45" s="69"/>
      <c r="AI45" s="70"/>
      <c r="AJ45" s="70"/>
      <c r="AK45" s="70"/>
      <c r="AL45" s="70"/>
      <c r="AM45" s="71"/>
      <c r="AN45" s="62"/>
      <c r="AO45" s="70"/>
      <c r="AP45" s="70"/>
      <c r="AQ45" s="70"/>
      <c r="AR45" s="71"/>
      <c r="AS45" s="62"/>
      <c r="AT45" s="62"/>
      <c r="AU45" s="62"/>
      <c r="AV45" s="62"/>
      <c r="AW45" s="1"/>
      <c r="AX45" s="1"/>
      <c r="AY45" s="1"/>
      <c r="AZ45" s="1"/>
      <c r="BA45" s="1"/>
      <c r="BB45" s="1"/>
      <c r="BC45" s="1"/>
      <c r="BD45" s="1"/>
      <c r="BE45" s="2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 t="s">
        <v>34</v>
      </c>
      <c r="B46" s="78">
        <v>845643.14</v>
      </c>
      <c r="C46" s="78">
        <v>190145.76000000013</v>
      </c>
      <c r="D46" s="78">
        <v>500119.61</v>
      </c>
      <c r="E46" s="19">
        <v>490071.01</v>
      </c>
      <c r="F46" s="19">
        <v>1025740.3000000002</v>
      </c>
      <c r="G46" s="83">
        <v>1208500.6199999999</v>
      </c>
      <c r="H46" s="19">
        <v>-182760.31999999972</v>
      </c>
      <c r="I46" s="21">
        <v>-0.15122898323378575</v>
      </c>
      <c r="J46" s="1"/>
      <c r="K46" s="19">
        <v>1035788.9000000001</v>
      </c>
      <c r="L46" s="83">
        <v>1208654.6299999999</v>
      </c>
      <c r="M46" s="19">
        <v>-172865.72999999975</v>
      </c>
      <c r="N46" s="21">
        <v>-0.14302326380861985</v>
      </c>
      <c r="O46" s="62"/>
      <c r="P46" s="62"/>
      <c r="Q46" s="69"/>
      <c r="R46" s="69"/>
      <c r="S46" s="69"/>
      <c r="T46" s="70"/>
      <c r="U46" s="70"/>
      <c r="V46" s="70"/>
      <c r="W46" s="70"/>
      <c r="X46" s="71"/>
      <c r="Y46" s="62"/>
      <c r="Z46" s="70"/>
      <c r="AA46" s="70"/>
      <c r="AB46" s="70"/>
      <c r="AC46" s="71"/>
      <c r="AD46" s="62"/>
      <c r="AE46" s="62"/>
      <c r="AF46" s="69"/>
      <c r="AG46" s="69"/>
      <c r="AH46" s="69"/>
      <c r="AI46" s="70"/>
      <c r="AJ46" s="70"/>
      <c r="AK46" s="70"/>
      <c r="AL46" s="70"/>
      <c r="AM46" s="71"/>
      <c r="AN46" s="62"/>
      <c r="AO46" s="70"/>
      <c r="AP46" s="70"/>
      <c r="AQ46" s="70"/>
      <c r="AR46" s="71"/>
      <c r="AS46" s="62"/>
      <c r="AT46" s="62"/>
      <c r="AU46" s="62"/>
      <c r="AV46" s="62"/>
      <c r="AW46" s="1"/>
      <c r="AX46" s="1"/>
      <c r="AY46" s="1"/>
      <c r="AZ46" s="1"/>
      <c r="BA46" s="1"/>
      <c r="BB46" s="1"/>
      <c r="BC46" s="1"/>
      <c r="BD46" s="1"/>
      <c r="BE46" s="2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 t="s">
        <v>35</v>
      </c>
      <c r="B47" s="78">
        <v>0</v>
      </c>
      <c r="C47" s="78">
        <v>0</v>
      </c>
      <c r="D47" s="78">
        <v>0</v>
      </c>
      <c r="E47" s="19">
        <v>0</v>
      </c>
      <c r="F47" s="19">
        <v>0</v>
      </c>
      <c r="G47" s="83">
        <v>0</v>
      </c>
      <c r="H47" s="19">
        <v>0</v>
      </c>
      <c r="I47" s="21" t="s">
        <v>128</v>
      </c>
      <c r="J47" s="1"/>
      <c r="K47" s="19">
        <v>0</v>
      </c>
      <c r="L47" s="83">
        <v>0</v>
      </c>
      <c r="M47" s="19">
        <v>0</v>
      </c>
      <c r="N47" s="21" t="s">
        <v>128</v>
      </c>
      <c r="O47" s="62"/>
      <c r="P47" s="62"/>
      <c r="Q47" s="69"/>
      <c r="R47" s="69"/>
      <c r="S47" s="69"/>
      <c r="T47" s="70"/>
      <c r="U47" s="70"/>
      <c r="V47" s="70"/>
      <c r="W47" s="70"/>
      <c r="X47" s="71"/>
      <c r="Y47" s="62"/>
      <c r="Z47" s="70"/>
      <c r="AA47" s="70"/>
      <c r="AB47" s="70"/>
      <c r="AC47" s="71"/>
      <c r="AD47" s="62"/>
      <c r="AE47" s="62"/>
      <c r="AF47" s="69"/>
      <c r="AG47" s="69"/>
      <c r="AH47" s="69"/>
      <c r="AI47" s="70"/>
      <c r="AJ47" s="70"/>
      <c r="AK47" s="70"/>
      <c r="AL47" s="70"/>
      <c r="AM47" s="71"/>
      <c r="AN47" s="62"/>
      <c r="AO47" s="70"/>
      <c r="AP47" s="70"/>
      <c r="AQ47" s="70"/>
      <c r="AR47" s="71"/>
      <c r="AS47" s="62"/>
      <c r="AT47" s="62"/>
      <c r="AU47" s="62"/>
      <c r="AV47" s="62"/>
      <c r="AW47" s="1"/>
      <c r="AX47" s="1"/>
      <c r="AY47" s="1"/>
      <c r="AZ47" s="1"/>
      <c r="BA47" s="1"/>
      <c r="BB47" s="1"/>
      <c r="BC47" s="1"/>
      <c r="BD47" s="1"/>
      <c r="BE47" s="2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 t="s">
        <v>36</v>
      </c>
      <c r="B48" s="78">
        <v>17584.89</v>
      </c>
      <c r="C48" s="78">
        <v>3601.1800000000003</v>
      </c>
      <c r="D48" s="78">
        <v>9992.01</v>
      </c>
      <c r="E48" s="19">
        <v>9757.17</v>
      </c>
      <c r="F48" s="19">
        <v>20951.23</v>
      </c>
      <c r="G48" s="83">
        <v>23766.22</v>
      </c>
      <c r="H48" s="19">
        <v>-2814.9900000000016</v>
      </c>
      <c r="I48" s="21">
        <v>-0.11844500303371763</v>
      </c>
      <c r="J48" s="1"/>
      <c r="K48" s="19">
        <v>21186.07</v>
      </c>
      <c r="L48" s="83">
        <v>23722.940000000002</v>
      </c>
      <c r="M48" s="19">
        <v>-2536.8700000000026</v>
      </c>
      <c r="N48" s="21">
        <v>-0.1069374200668215</v>
      </c>
      <c r="O48" s="62"/>
      <c r="P48" s="62"/>
      <c r="Q48" s="69"/>
      <c r="R48" s="69"/>
      <c r="S48" s="69"/>
      <c r="T48" s="70"/>
      <c r="U48" s="70"/>
      <c r="V48" s="70"/>
      <c r="W48" s="70"/>
      <c r="X48" s="71"/>
      <c r="Y48" s="62"/>
      <c r="Z48" s="70"/>
      <c r="AA48" s="70"/>
      <c r="AB48" s="70"/>
      <c r="AC48" s="71"/>
      <c r="AD48" s="62"/>
      <c r="AE48" s="62"/>
      <c r="AF48" s="69"/>
      <c r="AG48" s="69"/>
      <c r="AH48" s="69"/>
      <c r="AI48" s="70"/>
      <c r="AJ48" s="70"/>
      <c r="AK48" s="70"/>
      <c r="AL48" s="70"/>
      <c r="AM48" s="71"/>
      <c r="AN48" s="62"/>
      <c r="AO48" s="70"/>
      <c r="AP48" s="70"/>
      <c r="AQ48" s="70"/>
      <c r="AR48" s="71"/>
      <c r="AS48" s="62"/>
      <c r="AT48" s="62"/>
      <c r="AU48" s="62"/>
      <c r="AV48" s="62"/>
      <c r="AW48" s="1"/>
      <c r="AX48" s="1"/>
      <c r="AY48" s="1"/>
      <c r="AZ48" s="1"/>
      <c r="BA48" s="1"/>
      <c r="BB48" s="1"/>
      <c r="BC48" s="1"/>
      <c r="BD48" s="1"/>
      <c r="BE48" s="2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 t="s">
        <v>37</v>
      </c>
      <c r="B49" s="78">
        <v>0</v>
      </c>
      <c r="C49" s="78">
        <v>0</v>
      </c>
      <c r="D49" s="78">
        <v>0</v>
      </c>
      <c r="E49" s="19">
        <v>0</v>
      </c>
      <c r="F49" s="19">
        <v>0</v>
      </c>
      <c r="G49" s="83">
        <v>0</v>
      </c>
      <c r="H49" s="19">
        <v>0</v>
      </c>
      <c r="I49" s="21" t="s">
        <v>128</v>
      </c>
      <c r="J49" s="1"/>
      <c r="K49" s="19">
        <v>0</v>
      </c>
      <c r="L49" s="83">
        <v>0</v>
      </c>
      <c r="M49" s="19">
        <v>0</v>
      </c>
      <c r="N49" s="21" t="s">
        <v>128</v>
      </c>
      <c r="O49" s="62"/>
      <c r="P49" s="62"/>
      <c r="Q49" s="69"/>
      <c r="R49" s="69"/>
      <c r="S49" s="69"/>
      <c r="T49" s="70"/>
      <c r="U49" s="70"/>
      <c r="V49" s="70"/>
      <c r="W49" s="70"/>
      <c r="X49" s="71"/>
      <c r="Y49" s="62"/>
      <c r="Z49" s="70"/>
      <c r="AA49" s="70"/>
      <c r="AB49" s="70"/>
      <c r="AC49" s="71"/>
      <c r="AD49" s="62"/>
      <c r="AE49" s="62"/>
      <c r="AF49" s="69"/>
      <c r="AG49" s="69"/>
      <c r="AH49" s="69"/>
      <c r="AI49" s="70"/>
      <c r="AJ49" s="70"/>
      <c r="AK49" s="70"/>
      <c r="AL49" s="70"/>
      <c r="AM49" s="71"/>
      <c r="AN49" s="62"/>
      <c r="AO49" s="70"/>
      <c r="AP49" s="70"/>
      <c r="AQ49" s="70"/>
      <c r="AR49" s="71"/>
      <c r="AS49" s="62"/>
      <c r="AT49" s="62"/>
      <c r="AU49" s="62"/>
      <c r="AV49" s="62"/>
      <c r="AW49" s="1"/>
      <c r="AX49" s="1"/>
      <c r="AY49" s="1"/>
      <c r="AZ49" s="1"/>
      <c r="BA49" s="1"/>
      <c r="BB49" s="1"/>
      <c r="BC49" s="1"/>
      <c r="BD49" s="1"/>
      <c r="BE49" s="2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 t="s">
        <v>38</v>
      </c>
      <c r="B50" s="78">
        <v>548720.44999999995</v>
      </c>
      <c r="C50" s="78">
        <v>100977.38</v>
      </c>
      <c r="D50" s="78">
        <v>277090.51</v>
      </c>
      <c r="E50" s="19">
        <v>271475.52</v>
      </c>
      <c r="F50" s="19">
        <v>644082.84</v>
      </c>
      <c r="G50" s="83">
        <v>661863</v>
      </c>
      <c r="H50" s="19">
        <v>-17780.160000000033</v>
      </c>
      <c r="I50" s="21">
        <v>-2.6863807162509468E-2</v>
      </c>
      <c r="J50" s="1"/>
      <c r="K50" s="19">
        <v>649697.82999999996</v>
      </c>
      <c r="L50" s="83">
        <v>662632.12999999989</v>
      </c>
      <c r="M50" s="19">
        <v>-12934.29999999993</v>
      </c>
      <c r="N50" s="21">
        <v>-1.9519578683876881E-2</v>
      </c>
      <c r="O50" s="62"/>
      <c r="P50" s="62"/>
      <c r="Q50" s="69"/>
      <c r="R50" s="69"/>
      <c r="S50" s="69"/>
      <c r="T50" s="70"/>
      <c r="U50" s="70"/>
      <c r="V50" s="70"/>
      <c r="W50" s="70"/>
      <c r="X50" s="71"/>
      <c r="Y50" s="62"/>
      <c r="Z50" s="70"/>
      <c r="AA50" s="70"/>
      <c r="AB50" s="70"/>
      <c r="AC50" s="71"/>
      <c r="AD50" s="62"/>
      <c r="AE50" s="62"/>
      <c r="AF50" s="69"/>
      <c r="AG50" s="69"/>
      <c r="AH50" s="69"/>
      <c r="AI50" s="70"/>
      <c r="AJ50" s="70"/>
      <c r="AK50" s="70"/>
      <c r="AL50" s="70"/>
      <c r="AM50" s="71"/>
      <c r="AN50" s="62"/>
      <c r="AO50" s="70"/>
      <c r="AP50" s="70"/>
      <c r="AQ50" s="70"/>
      <c r="AR50" s="71"/>
      <c r="AS50" s="62"/>
      <c r="AT50" s="62"/>
      <c r="AU50" s="62"/>
      <c r="AV50" s="62"/>
      <c r="AW50" s="1"/>
      <c r="AX50" s="1"/>
      <c r="AY50" s="1"/>
      <c r="AZ50" s="1"/>
      <c r="BA50" s="1"/>
      <c r="BB50" s="1"/>
      <c r="BC50" s="1"/>
      <c r="BD50" s="1"/>
      <c r="BE50" s="2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 t="s">
        <v>39</v>
      </c>
      <c r="B51" s="78">
        <v>0</v>
      </c>
      <c r="C51" s="78">
        <v>0</v>
      </c>
      <c r="D51" s="78">
        <v>0</v>
      </c>
      <c r="E51" s="19">
        <v>0</v>
      </c>
      <c r="F51" s="19">
        <v>0</v>
      </c>
      <c r="G51" s="83">
        <v>0</v>
      </c>
      <c r="H51" s="19">
        <v>0</v>
      </c>
      <c r="I51" s="21" t="s">
        <v>128</v>
      </c>
      <c r="J51" s="1"/>
      <c r="K51" s="19">
        <v>0</v>
      </c>
      <c r="L51" s="83">
        <v>0</v>
      </c>
      <c r="M51" s="19">
        <v>0</v>
      </c>
      <c r="N51" s="21" t="s">
        <v>128</v>
      </c>
      <c r="O51" s="62"/>
      <c r="P51" s="62"/>
      <c r="Q51" s="69"/>
      <c r="R51" s="69"/>
      <c r="S51" s="69"/>
      <c r="T51" s="70"/>
      <c r="U51" s="70"/>
      <c r="V51" s="70"/>
      <c r="W51" s="70"/>
      <c r="X51" s="71"/>
      <c r="Y51" s="62"/>
      <c r="Z51" s="70"/>
      <c r="AA51" s="70"/>
      <c r="AB51" s="70"/>
      <c r="AC51" s="71"/>
      <c r="AD51" s="62"/>
      <c r="AE51" s="62"/>
      <c r="AF51" s="69"/>
      <c r="AG51" s="69"/>
      <c r="AH51" s="69"/>
      <c r="AI51" s="70"/>
      <c r="AJ51" s="70"/>
      <c r="AK51" s="70"/>
      <c r="AL51" s="70"/>
      <c r="AM51" s="71"/>
      <c r="AN51" s="62"/>
      <c r="AO51" s="70"/>
      <c r="AP51" s="70"/>
      <c r="AQ51" s="70"/>
      <c r="AR51" s="71"/>
      <c r="AS51" s="62"/>
      <c r="AT51" s="62"/>
      <c r="AU51" s="62"/>
      <c r="AV51" s="62"/>
      <c r="AW51" s="1"/>
      <c r="AX51" s="1"/>
      <c r="AY51" s="1"/>
      <c r="AZ51" s="1"/>
      <c r="BA51" s="1"/>
      <c r="BB51" s="1"/>
      <c r="BC51" s="1"/>
      <c r="BD51" s="1"/>
      <c r="BE51" s="2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 t="s">
        <v>40</v>
      </c>
      <c r="B52" s="78">
        <v>36706.04</v>
      </c>
      <c r="C52" s="78">
        <v>7923.6299999999974</v>
      </c>
      <c r="D52" s="78">
        <v>20459.09</v>
      </c>
      <c r="E52" s="19">
        <v>19990.57</v>
      </c>
      <c r="F52" s="19">
        <v>44161.149999999994</v>
      </c>
      <c r="G52" s="83">
        <v>53177.33</v>
      </c>
      <c r="H52" s="19">
        <v>-9016.1800000000076</v>
      </c>
      <c r="I52" s="21">
        <v>-0.1695493173500815</v>
      </c>
      <c r="J52" s="1"/>
      <c r="K52" s="19">
        <v>44629.67</v>
      </c>
      <c r="L52" s="83">
        <v>53091.740000000005</v>
      </c>
      <c r="M52" s="19">
        <v>-8462.070000000007</v>
      </c>
      <c r="N52" s="21">
        <v>-0.15938581029742116</v>
      </c>
      <c r="O52" s="62"/>
      <c r="P52" s="62"/>
      <c r="Q52" s="69"/>
      <c r="R52" s="69"/>
      <c r="S52" s="69"/>
      <c r="T52" s="70"/>
      <c r="U52" s="70"/>
      <c r="V52" s="70"/>
      <c r="W52" s="70"/>
      <c r="X52" s="71"/>
      <c r="Y52" s="62"/>
      <c r="Z52" s="70"/>
      <c r="AA52" s="70"/>
      <c r="AB52" s="70"/>
      <c r="AC52" s="71"/>
      <c r="AD52" s="62"/>
      <c r="AE52" s="62"/>
      <c r="AF52" s="69"/>
      <c r="AG52" s="69"/>
      <c r="AH52" s="69"/>
      <c r="AI52" s="70"/>
      <c r="AJ52" s="70"/>
      <c r="AK52" s="70"/>
      <c r="AL52" s="70"/>
      <c r="AM52" s="71"/>
      <c r="AN52" s="62"/>
      <c r="AO52" s="70"/>
      <c r="AP52" s="70"/>
      <c r="AQ52" s="70"/>
      <c r="AR52" s="71"/>
      <c r="AS52" s="62"/>
      <c r="AT52" s="62"/>
      <c r="AU52" s="62"/>
      <c r="AV52" s="62"/>
      <c r="AW52" s="1"/>
      <c r="AX52" s="1"/>
      <c r="AY52" s="1"/>
      <c r="AZ52" s="1"/>
      <c r="BA52" s="1"/>
      <c r="BB52" s="1"/>
      <c r="BC52" s="1"/>
      <c r="BD52" s="1"/>
      <c r="BE52" s="2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 t="s">
        <v>41</v>
      </c>
      <c r="B53" s="78">
        <v>995632.84999999986</v>
      </c>
      <c r="C53" s="78">
        <v>224880.94999999995</v>
      </c>
      <c r="D53" s="78">
        <v>552078.18999999994</v>
      </c>
      <c r="E53" s="19">
        <v>539771.91</v>
      </c>
      <c r="F53" s="19">
        <v>1208207.52</v>
      </c>
      <c r="G53" s="83">
        <v>1315344.9300000002</v>
      </c>
      <c r="H53" s="19">
        <v>-107137.41000000015</v>
      </c>
      <c r="I53" s="21">
        <v>-8.1451950402089746E-2</v>
      </c>
      <c r="J53" s="1"/>
      <c r="K53" s="19">
        <v>1220513.7999999998</v>
      </c>
      <c r="L53" s="83">
        <v>1314825.7800000003</v>
      </c>
      <c r="M53" s="19">
        <v>-94311.980000000447</v>
      </c>
      <c r="N53" s="21">
        <v>-7.1729640104866488E-2</v>
      </c>
      <c r="O53" s="62"/>
      <c r="P53" s="62"/>
      <c r="Q53" s="69"/>
      <c r="R53" s="69"/>
      <c r="S53" s="69"/>
      <c r="T53" s="70"/>
      <c r="U53" s="70"/>
      <c r="V53" s="70"/>
      <c r="W53" s="70"/>
      <c r="X53" s="71"/>
      <c r="Y53" s="62"/>
      <c r="Z53" s="70"/>
      <c r="AA53" s="70"/>
      <c r="AB53" s="70"/>
      <c r="AC53" s="71"/>
      <c r="AD53" s="62"/>
      <c r="AE53" s="62"/>
      <c r="AF53" s="69"/>
      <c r="AG53" s="69"/>
      <c r="AH53" s="69"/>
      <c r="AI53" s="70"/>
      <c r="AJ53" s="70"/>
      <c r="AK53" s="70"/>
      <c r="AL53" s="70"/>
      <c r="AM53" s="71"/>
      <c r="AN53" s="62"/>
      <c r="AO53" s="70"/>
      <c r="AP53" s="70"/>
      <c r="AQ53" s="70"/>
      <c r="AR53" s="71"/>
      <c r="AS53" s="62"/>
      <c r="AT53" s="62"/>
      <c r="AU53" s="62"/>
      <c r="AV53" s="62"/>
      <c r="AW53" s="1"/>
      <c r="AX53" s="1"/>
      <c r="AY53" s="1"/>
      <c r="AZ53" s="1"/>
      <c r="BA53" s="1"/>
      <c r="BB53" s="1"/>
      <c r="BC53" s="1"/>
      <c r="BD53" s="1"/>
      <c r="BE53" s="2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 t="s">
        <v>42</v>
      </c>
      <c r="B54" s="78">
        <v>0</v>
      </c>
      <c r="C54" s="78">
        <v>0</v>
      </c>
      <c r="D54" s="78">
        <v>0</v>
      </c>
      <c r="E54" s="19">
        <v>0</v>
      </c>
      <c r="F54" s="19">
        <v>0</v>
      </c>
      <c r="G54" s="83">
        <v>0</v>
      </c>
      <c r="H54" s="19">
        <v>0</v>
      </c>
      <c r="I54" s="21" t="s">
        <v>128</v>
      </c>
      <c r="J54" s="1"/>
      <c r="K54" s="19">
        <v>0</v>
      </c>
      <c r="L54" s="83">
        <v>0</v>
      </c>
      <c r="M54" s="19">
        <v>0</v>
      </c>
      <c r="N54" s="21" t="s">
        <v>128</v>
      </c>
      <c r="O54" s="62"/>
      <c r="P54" s="62"/>
      <c r="Q54" s="69"/>
      <c r="R54" s="69"/>
      <c r="S54" s="69"/>
      <c r="T54" s="70"/>
      <c r="U54" s="70"/>
      <c r="V54" s="70"/>
      <c r="W54" s="70"/>
      <c r="X54" s="71"/>
      <c r="Y54" s="62"/>
      <c r="Z54" s="70"/>
      <c r="AA54" s="70"/>
      <c r="AB54" s="70"/>
      <c r="AC54" s="71"/>
      <c r="AD54" s="62"/>
      <c r="AE54" s="62"/>
      <c r="AF54" s="69"/>
      <c r="AG54" s="69"/>
      <c r="AH54" s="69"/>
      <c r="AI54" s="70"/>
      <c r="AJ54" s="70"/>
      <c r="AK54" s="70"/>
      <c r="AL54" s="70"/>
      <c r="AM54" s="71"/>
      <c r="AN54" s="62"/>
      <c r="AO54" s="70"/>
      <c r="AP54" s="70"/>
      <c r="AQ54" s="70"/>
      <c r="AR54" s="71"/>
      <c r="AS54" s="62"/>
      <c r="AT54" s="62"/>
      <c r="AU54" s="62"/>
      <c r="AV54" s="62"/>
      <c r="AW54" s="1"/>
      <c r="AX54" s="1"/>
      <c r="AY54" s="1"/>
      <c r="AZ54" s="1"/>
      <c r="BA54" s="1"/>
      <c r="BB54" s="1"/>
      <c r="BC54" s="1"/>
      <c r="BD54" s="1"/>
      <c r="BE54" s="2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 t="s">
        <v>43</v>
      </c>
      <c r="B55" s="78">
        <v>0</v>
      </c>
      <c r="C55" s="78">
        <v>29.52</v>
      </c>
      <c r="D55" s="78">
        <v>0</v>
      </c>
      <c r="E55" s="19">
        <v>0</v>
      </c>
      <c r="F55" s="19">
        <v>29.52</v>
      </c>
      <c r="G55" s="83">
        <v>28.95</v>
      </c>
      <c r="H55" s="19">
        <v>0.57000000000000028</v>
      </c>
      <c r="I55" s="21">
        <v>1.9689119170984481E-2</v>
      </c>
      <c r="J55" s="1"/>
      <c r="K55" s="19">
        <v>29.52</v>
      </c>
      <c r="L55" s="83">
        <v>28.95</v>
      </c>
      <c r="M55" s="19">
        <v>0.57000000000000028</v>
      </c>
      <c r="N55" s="21">
        <v>1.9689119170984481E-2</v>
      </c>
      <c r="O55" s="62"/>
      <c r="P55" s="62"/>
      <c r="Q55" s="69"/>
      <c r="R55" s="69"/>
      <c r="S55" s="69"/>
      <c r="T55" s="70"/>
      <c r="U55" s="70"/>
      <c r="V55" s="70"/>
      <c r="W55" s="70"/>
      <c r="X55" s="71"/>
      <c r="Y55" s="62"/>
      <c r="Z55" s="70"/>
      <c r="AA55" s="70"/>
      <c r="AB55" s="70"/>
      <c r="AC55" s="71"/>
      <c r="AD55" s="62"/>
      <c r="AE55" s="62"/>
      <c r="AF55" s="69"/>
      <c r="AG55" s="69"/>
      <c r="AH55" s="69"/>
      <c r="AI55" s="70"/>
      <c r="AJ55" s="70"/>
      <c r="AK55" s="70"/>
      <c r="AL55" s="70"/>
      <c r="AM55" s="71"/>
      <c r="AN55" s="62"/>
      <c r="AO55" s="70"/>
      <c r="AP55" s="70"/>
      <c r="AQ55" s="70"/>
      <c r="AR55" s="71"/>
      <c r="AS55" s="62"/>
      <c r="AT55" s="62"/>
      <c r="AU55" s="62"/>
      <c r="AV55" s="62"/>
      <c r="AW55" s="1"/>
      <c r="AX55" s="1"/>
      <c r="AY55" s="1"/>
      <c r="AZ55" s="1"/>
      <c r="BA55" s="1"/>
      <c r="BB55" s="1"/>
      <c r="BC55" s="1"/>
      <c r="BD55" s="1"/>
      <c r="BE55" s="2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 t="s">
        <v>44</v>
      </c>
      <c r="B56" s="78">
        <v>0</v>
      </c>
      <c r="C56" s="78">
        <v>0</v>
      </c>
      <c r="D56" s="78">
        <v>0</v>
      </c>
      <c r="E56" s="19">
        <v>0</v>
      </c>
      <c r="F56" s="19">
        <v>0</v>
      </c>
      <c r="G56" s="83">
        <v>0</v>
      </c>
      <c r="H56" s="19">
        <v>0</v>
      </c>
      <c r="I56" s="21" t="s">
        <v>128</v>
      </c>
      <c r="J56" s="1"/>
      <c r="K56" s="19">
        <v>0</v>
      </c>
      <c r="L56" s="83">
        <v>0</v>
      </c>
      <c r="M56" s="19">
        <v>0</v>
      </c>
      <c r="N56" s="21" t="s">
        <v>128</v>
      </c>
      <c r="O56" s="62"/>
      <c r="P56" s="62"/>
      <c r="Q56" s="69"/>
      <c r="R56" s="69"/>
      <c r="S56" s="69"/>
      <c r="T56" s="70"/>
      <c r="U56" s="70"/>
      <c r="V56" s="70"/>
      <c r="W56" s="70"/>
      <c r="X56" s="71"/>
      <c r="Y56" s="62"/>
      <c r="Z56" s="70"/>
      <c r="AA56" s="70"/>
      <c r="AB56" s="70"/>
      <c r="AC56" s="71"/>
      <c r="AD56" s="62"/>
      <c r="AE56" s="62"/>
      <c r="AF56" s="69"/>
      <c r="AG56" s="69"/>
      <c r="AH56" s="69"/>
      <c r="AI56" s="70"/>
      <c r="AJ56" s="70"/>
      <c r="AK56" s="70"/>
      <c r="AL56" s="70"/>
      <c r="AM56" s="71"/>
      <c r="AN56" s="62"/>
      <c r="AO56" s="70"/>
      <c r="AP56" s="70"/>
      <c r="AQ56" s="70"/>
      <c r="AR56" s="71"/>
      <c r="AS56" s="62"/>
      <c r="AT56" s="62"/>
      <c r="AU56" s="62"/>
      <c r="AV56" s="62"/>
      <c r="AW56" s="1"/>
      <c r="AX56" s="1"/>
      <c r="AY56" s="1"/>
      <c r="AZ56" s="1"/>
      <c r="BA56" s="1"/>
      <c r="BB56" s="1"/>
      <c r="BC56" s="1"/>
      <c r="BD56" s="1"/>
      <c r="BE56" s="2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 t="s">
        <v>45</v>
      </c>
      <c r="B57" s="78">
        <v>637185.40999999992</v>
      </c>
      <c r="C57" s="78">
        <v>133694.4800000001</v>
      </c>
      <c r="D57" s="78">
        <v>365485.48</v>
      </c>
      <c r="E57" s="19">
        <v>358400.89</v>
      </c>
      <c r="F57" s="19">
        <v>763795.3</v>
      </c>
      <c r="G57" s="83">
        <v>890342.42000000016</v>
      </c>
      <c r="H57" s="19">
        <v>-126547.12000000011</v>
      </c>
      <c r="I57" s="21">
        <v>-0.14213309077197522</v>
      </c>
      <c r="J57" s="1"/>
      <c r="K57" s="19">
        <v>770879.89</v>
      </c>
      <c r="L57" s="83">
        <v>892971.31</v>
      </c>
      <c r="M57" s="19">
        <v>-122091.42000000004</v>
      </c>
      <c r="N57" s="21">
        <v>-0.13672490776887336</v>
      </c>
      <c r="O57" s="62"/>
      <c r="P57" s="62"/>
      <c r="Q57" s="69"/>
      <c r="R57" s="69"/>
      <c r="S57" s="69"/>
      <c r="T57" s="70"/>
      <c r="U57" s="70"/>
      <c r="V57" s="70"/>
      <c r="W57" s="70"/>
      <c r="X57" s="71"/>
      <c r="Y57" s="62"/>
      <c r="Z57" s="70"/>
      <c r="AA57" s="70"/>
      <c r="AB57" s="70"/>
      <c r="AC57" s="71"/>
      <c r="AD57" s="62"/>
      <c r="AE57" s="62"/>
      <c r="AF57" s="69"/>
      <c r="AG57" s="69"/>
      <c r="AH57" s="69"/>
      <c r="AI57" s="70"/>
      <c r="AJ57" s="70"/>
      <c r="AK57" s="70"/>
      <c r="AL57" s="70"/>
      <c r="AM57" s="71"/>
      <c r="AN57" s="62"/>
      <c r="AO57" s="70"/>
      <c r="AP57" s="70"/>
      <c r="AQ57" s="70"/>
      <c r="AR57" s="71"/>
      <c r="AS57" s="62"/>
      <c r="AT57" s="62"/>
      <c r="AU57" s="62"/>
      <c r="AV57" s="62"/>
      <c r="AW57" s="1"/>
      <c r="AX57" s="1"/>
      <c r="AY57" s="1"/>
      <c r="AZ57" s="1"/>
      <c r="BA57" s="1"/>
      <c r="BB57" s="1"/>
      <c r="BC57" s="1"/>
      <c r="BD57" s="1"/>
      <c r="BE57" s="2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 t="s">
        <v>46</v>
      </c>
      <c r="B58" s="78">
        <v>2926937.26</v>
      </c>
      <c r="C58" s="78">
        <v>723346.48</v>
      </c>
      <c r="D58" s="78">
        <v>1659370.78</v>
      </c>
      <c r="E58" s="19">
        <v>1624098.36</v>
      </c>
      <c r="F58" s="19">
        <v>3615011.32</v>
      </c>
      <c r="G58" s="83">
        <v>3921076.6499999994</v>
      </c>
      <c r="H58" s="19">
        <v>-306065.32999999961</v>
      </c>
      <c r="I58" s="21">
        <v>-7.8056451663600979E-2</v>
      </c>
      <c r="J58" s="1"/>
      <c r="K58" s="19">
        <v>3650283.7399999998</v>
      </c>
      <c r="L58" s="83">
        <v>3920267.54</v>
      </c>
      <c r="M58" s="19">
        <v>-269983.80000000028</v>
      </c>
      <c r="N58" s="21">
        <v>-6.8868718077338187E-2</v>
      </c>
      <c r="O58" s="62"/>
      <c r="P58" s="62"/>
      <c r="Q58" s="69"/>
      <c r="R58" s="69"/>
      <c r="S58" s="69"/>
      <c r="T58" s="70"/>
      <c r="U58" s="70"/>
      <c r="V58" s="70"/>
      <c r="W58" s="70"/>
      <c r="X58" s="71"/>
      <c r="Y58" s="62"/>
      <c r="Z58" s="70"/>
      <c r="AA58" s="70"/>
      <c r="AB58" s="70"/>
      <c r="AC58" s="71"/>
      <c r="AD58" s="62"/>
      <c r="AE58" s="62"/>
      <c r="AF58" s="69"/>
      <c r="AG58" s="69"/>
      <c r="AH58" s="69"/>
      <c r="AI58" s="70"/>
      <c r="AJ58" s="70"/>
      <c r="AK58" s="70"/>
      <c r="AL58" s="70"/>
      <c r="AM58" s="71"/>
      <c r="AN58" s="62"/>
      <c r="AO58" s="70"/>
      <c r="AP58" s="70"/>
      <c r="AQ58" s="70"/>
      <c r="AR58" s="71"/>
      <c r="AS58" s="62"/>
      <c r="AT58" s="62"/>
      <c r="AU58" s="62"/>
      <c r="AV58" s="62"/>
      <c r="AW58" s="1"/>
      <c r="AX58" s="1"/>
      <c r="AY58" s="1"/>
      <c r="AZ58" s="1"/>
      <c r="BA58" s="1"/>
      <c r="BB58" s="1"/>
      <c r="BC58" s="1"/>
      <c r="BD58" s="1"/>
      <c r="BE58" s="2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 t="s">
        <v>47</v>
      </c>
      <c r="B59" s="78">
        <v>3875024.87</v>
      </c>
      <c r="C59" s="78">
        <v>876287.56999999937</v>
      </c>
      <c r="D59" s="78">
        <v>2172617.42</v>
      </c>
      <c r="E59" s="19">
        <v>2127958.1</v>
      </c>
      <c r="F59" s="19">
        <v>4706653.1199999992</v>
      </c>
      <c r="G59" s="83">
        <v>5176793.93</v>
      </c>
      <c r="H59" s="19">
        <v>-470140.81000000052</v>
      </c>
      <c r="I59" s="21">
        <v>-9.0816983707906695E-2</v>
      </c>
      <c r="J59" s="1"/>
      <c r="K59" s="19">
        <v>4751312.4399999995</v>
      </c>
      <c r="L59" s="83">
        <v>5181817.9000000004</v>
      </c>
      <c r="M59" s="19">
        <v>-430505.46000000089</v>
      </c>
      <c r="N59" s="21">
        <v>-8.3080005571018023E-2</v>
      </c>
      <c r="O59" s="62"/>
      <c r="P59" s="62"/>
      <c r="Q59" s="69"/>
      <c r="R59" s="69"/>
      <c r="S59" s="69"/>
      <c r="T59" s="70"/>
      <c r="U59" s="70"/>
      <c r="V59" s="70"/>
      <c r="W59" s="70"/>
      <c r="X59" s="71"/>
      <c r="Y59" s="62"/>
      <c r="Z59" s="70"/>
      <c r="AA59" s="70"/>
      <c r="AB59" s="70"/>
      <c r="AC59" s="71"/>
      <c r="AD59" s="62"/>
      <c r="AE59" s="62"/>
      <c r="AF59" s="69"/>
      <c r="AG59" s="69"/>
      <c r="AH59" s="69"/>
      <c r="AI59" s="70"/>
      <c r="AJ59" s="70"/>
      <c r="AK59" s="70"/>
      <c r="AL59" s="70"/>
      <c r="AM59" s="71"/>
      <c r="AN59" s="62"/>
      <c r="AO59" s="70"/>
      <c r="AP59" s="70"/>
      <c r="AQ59" s="70"/>
      <c r="AR59" s="71"/>
      <c r="AS59" s="62"/>
      <c r="AT59" s="62"/>
      <c r="AU59" s="62"/>
      <c r="AV59" s="62"/>
      <c r="AW59" s="1"/>
      <c r="AX59" s="1"/>
      <c r="AY59" s="1"/>
      <c r="AZ59" s="1"/>
      <c r="BA59" s="1"/>
      <c r="BB59" s="1"/>
      <c r="BC59" s="1"/>
      <c r="BD59" s="1"/>
      <c r="BE59" s="2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 t="s">
        <v>48</v>
      </c>
      <c r="B60" s="78">
        <v>1937513</v>
      </c>
      <c r="C60" s="78">
        <v>438873.75999999978</v>
      </c>
      <c r="D60" s="78">
        <v>1086308.6599999999</v>
      </c>
      <c r="E60" s="19">
        <v>1063979.01</v>
      </c>
      <c r="F60" s="19">
        <v>2354057.11</v>
      </c>
      <c r="G60" s="83">
        <v>2590193.8900000006</v>
      </c>
      <c r="H60" s="19">
        <v>-236136.78000000073</v>
      </c>
      <c r="I60" s="21">
        <v>-9.1165677176391124E-2</v>
      </c>
      <c r="J60" s="1"/>
      <c r="K60" s="19">
        <v>2376386.7599999998</v>
      </c>
      <c r="L60" s="83">
        <v>2592705.9000000004</v>
      </c>
      <c r="M60" s="19">
        <v>-216319.1400000006</v>
      </c>
      <c r="N60" s="21">
        <v>-8.3433736159585492E-2</v>
      </c>
      <c r="O60" s="62"/>
      <c r="P60" s="62"/>
      <c r="Q60" s="69"/>
      <c r="R60" s="69"/>
      <c r="S60" s="69"/>
      <c r="T60" s="70"/>
      <c r="U60" s="70"/>
      <c r="V60" s="70"/>
      <c r="W60" s="70"/>
      <c r="X60" s="71"/>
      <c r="Y60" s="62"/>
      <c r="Z60" s="70"/>
      <c r="AA60" s="70"/>
      <c r="AB60" s="70"/>
      <c r="AC60" s="71"/>
      <c r="AD60" s="62"/>
      <c r="AE60" s="62"/>
      <c r="AF60" s="69"/>
      <c r="AG60" s="69"/>
      <c r="AH60" s="69"/>
      <c r="AI60" s="70"/>
      <c r="AJ60" s="70"/>
      <c r="AK60" s="70"/>
      <c r="AL60" s="70"/>
      <c r="AM60" s="71"/>
      <c r="AN60" s="62"/>
      <c r="AO60" s="70"/>
      <c r="AP60" s="70"/>
      <c r="AQ60" s="70"/>
      <c r="AR60" s="71"/>
      <c r="AS60" s="62"/>
      <c r="AT60" s="62"/>
      <c r="AU60" s="62"/>
      <c r="AV60" s="62"/>
      <c r="AW60" s="1"/>
      <c r="AX60" s="1"/>
      <c r="AY60" s="1"/>
      <c r="AZ60" s="1"/>
      <c r="BA60" s="1"/>
      <c r="BB60" s="1"/>
      <c r="BC60" s="1"/>
      <c r="BD60" s="1"/>
      <c r="BE60" s="2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>
      <c r="A61" s="6" t="s">
        <v>49</v>
      </c>
      <c r="B61" s="78" t="s">
        <v>128</v>
      </c>
      <c r="C61" s="78" t="s">
        <v>123</v>
      </c>
      <c r="D61" s="78" t="s">
        <v>123</v>
      </c>
      <c r="E61" s="19"/>
      <c r="F61" s="19" t="s">
        <v>123</v>
      </c>
      <c r="G61" s="83" t="s">
        <v>123</v>
      </c>
      <c r="H61" s="19" t="s">
        <v>128</v>
      </c>
      <c r="I61" s="21"/>
      <c r="J61" s="1"/>
      <c r="K61" s="19" t="s">
        <v>123</v>
      </c>
      <c r="L61" s="83" t="s">
        <v>123</v>
      </c>
      <c r="M61" s="19" t="s">
        <v>128</v>
      </c>
      <c r="N61" s="21"/>
      <c r="O61" s="62"/>
      <c r="P61" s="62"/>
      <c r="Q61" s="70"/>
      <c r="R61" s="70"/>
      <c r="S61" s="70"/>
      <c r="T61" s="70"/>
      <c r="U61" s="70"/>
      <c r="V61" s="70"/>
      <c r="W61" s="70"/>
      <c r="X61" s="71"/>
      <c r="Y61" s="62"/>
      <c r="Z61" s="70"/>
      <c r="AA61" s="70"/>
      <c r="AB61" s="70"/>
      <c r="AC61" s="71"/>
      <c r="AD61" s="62"/>
      <c r="AE61" s="62"/>
      <c r="AF61" s="70"/>
      <c r="AG61" s="70"/>
      <c r="AH61" s="70"/>
      <c r="AI61" s="70"/>
      <c r="AJ61" s="70"/>
      <c r="AK61" s="70"/>
      <c r="AL61" s="70"/>
      <c r="AM61" s="71"/>
      <c r="AN61" s="62"/>
      <c r="AO61" s="70"/>
      <c r="AP61" s="70"/>
      <c r="AQ61" s="70"/>
      <c r="AR61" s="71"/>
      <c r="AS61" s="62"/>
      <c r="AT61" s="62"/>
      <c r="AU61" s="62"/>
      <c r="AV61" s="62"/>
      <c r="AW61" s="1"/>
      <c r="AX61" s="1"/>
      <c r="AY61" s="1"/>
      <c r="AZ61" s="1"/>
      <c r="BA61" s="1"/>
      <c r="BB61" s="1"/>
      <c r="BC61" s="1"/>
      <c r="BD61" s="1"/>
      <c r="BE61" s="2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 t="s">
        <v>50</v>
      </c>
      <c r="B62" s="78">
        <v>16591526.460000001</v>
      </c>
      <c r="C62" s="78">
        <v>3578269.9399999976</v>
      </c>
      <c r="D62" s="78">
        <v>9306897.3200000003</v>
      </c>
      <c r="E62" s="19">
        <v>9112909.1300000008</v>
      </c>
      <c r="F62" s="19">
        <v>19975808.210000001</v>
      </c>
      <c r="G62" s="83">
        <v>22409946.25</v>
      </c>
      <c r="H62" s="19">
        <v>-2434138.0399999991</v>
      </c>
      <c r="I62" s="21">
        <v>-0.10861864695458601</v>
      </c>
      <c r="J62" s="1"/>
      <c r="K62" s="19">
        <v>20169796.399999999</v>
      </c>
      <c r="L62" s="83">
        <v>22426591.670000002</v>
      </c>
      <c r="M62" s="19">
        <v>-2256795.2700000033</v>
      </c>
      <c r="N62" s="21">
        <v>-0.10063032774698943</v>
      </c>
      <c r="O62" s="62"/>
      <c r="P62" s="62"/>
      <c r="Q62" s="69"/>
      <c r="R62" s="69"/>
      <c r="S62" s="69"/>
      <c r="T62" s="70"/>
      <c r="U62" s="70"/>
      <c r="V62" s="70"/>
      <c r="W62" s="70"/>
      <c r="X62" s="71"/>
      <c r="Y62" s="62"/>
      <c r="Z62" s="70"/>
      <c r="AA62" s="70"/>
      <c r="AB62" s="70"/>
      <c r="AC62" s="71"/>
      <c r="AD62" s="62"/>
      <c r="AE62" s="62"/>
      <c r="AF62" s="69"/>
      <c r="AG62" s="69"/>
      <c r="AH62" s="69"/>
      <c r="AI62" s="70"/>
      <c r="AJ62" s="70"/>
      <c r="AK62" s="70"/>
      <c r="AL62" s="70"/>
      <c r="AM62" s="71"/>
      <c r="AN62" s="62"/>
      <c r="AO62" s="70"/>
      <c r="AP62" s="70"/>
      <c r="AQ62" s="70"/>
      <c r="AR62" s="71"/>
      <c r="AS62" s="62"/>
      <c r="AT62" s="62"/>
      <c r="AU62" s="62"/>
      <c r="AV62" s="62"/>
      <c r="AW62" s="1"/>
      <c r="AX62" s="1"/>
      <c r="AY62" s="1"/>
      <c r="AZ62" s="1"/>
      <c r="BA62" s="1"/>
      <c r="BB62" s="1"/>
      <c r="BC62" s="1"/>
      <c r="BD62" s="1"/>
      <c r="BE62" s="2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 t="s">
        <v>51</v>
      </c>
      <c r="B63" s="78">
        <v>1259517.6099999999</v>
      </c>
      <c r="C63" s="78">
        <v>263166.09000000032</v>
      </c>
      <c r="D63" s="78">
        <v>709018.36</v>
      </c>
      <c r="E63" s="19">
        <v>694990.02</v>
      </c>
      <c r="F63" s="19">
        <v>1508655.3600000003</v>
      </c>
      <c r="G63" s="83">
        <v>1683850.82</v>
      </c>
      <c r="H63" s="19">
        <v>-175195.45999999973</v>
      </c>
      <c r="I63" s="21">
        <v>-0.10404452574961465</v>
      </c>
      <c r="J63" s="1"/>
      <c r="K63" s="19">
        <v>1522683.7000000002</v>
      </c>
      <c r="L63" s="83">
        <v>1688386.06</v>
      </c>
      <c r="M63" s="19">
        <v>-165702.35999999987</v>
      </c>
      <c r="N63" s="21">
        <v>-9.8142459195617815E-2</v>
      </c>
      <c r="O63" s="62"/>
      <c r="P63" s="62"/>
      <c r="Q63" s="69"/>
      <c r="R63" s="69"/>
      <c r="S63" s="69"/>
      <c r="T63" s="70"/>
      <c r="U63" s="70"/>
      <c r="V63" s="70"/>
      <c r="W63" s="70"/>
      <c r="X63" s="71"/>
      <c r="Y63" s="62"/>
      <c r="Z63" s="70"/>
      <c r="AA63" s="70"/>
      <c r="AB63" s="70"/>
      <c r="AC63" s="71"/>
      <c r="AD63" s="62"/>
      <c r="AE63" s="62"/>
      <c r="AF63" s="69"/>
      <c r="AG63" s="69"/>
      <c r="AH63" s="69"/>
      <c r="AI63" s="70"/>
      <c r="AJ63" s="70"/>
      <c r="AK63" s="70"/>
      <c r="AL63" s="70"/>
      <c r="AM63" s="71"/>
      <c r="AN63" s="62"/>
      <c r="AO63" s="70"/>
      <c r="AP63" s="70"/>
      <c r="AQ63" s="70"/>
      <c r="AR63" s="71"/>
      <c r="AS63" s="62"/>
      <c r="AT63" s="62"/>
      <c r="AU63" s="62"/>
      <c r="AV63" s="62"/>
      <c r="AW63" s="1"/>
      <c r="AX63" s="1"/>
      <c r="AY63" s="1"/>
      <c r="AZ63" s="1"/>
      <c r="BA63" s="1"/>
      <c r="BB63" s="1"/>
      <c r="BC63" s="1"/>
      <c r="BD63" s="1"/>
      <c r="BE63" s="2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 t="s">
        <v>52</v>
      </c>
      <c r="B64" s="78">
        <v>7493246.2200000007</v>
      </c>
      <c r="C64" s="78">
        <v>1929018.8599999994</v>
      </c>
      <c r="D64" s="78">
        <v>4618299.7300000004</v>
      </c>
      <c r="E64" s="19">
        <v>4529602.01</v>
      </c>
      <c r="F64" s="19">
        <v>9333567.3599999994</v>
      </c>
      <c r="G64" s="83">
        <v>11675019.41</v>
      </c>
      <c r="H64" s="19">
        <v>-2341452.0500000007</v>
      </c>
      <c r="I64" s="21">
        <v>-0.20055230469205709</v>
      </c>
      <c r="J64" s="1"/>
      <c r="K64" s="19">
        <v>9422265.0800000001</v>
      </c>
      <c r="L64" s="83">
        <v>11698635.940000001</v>
      </c>
      <c r="M64" s="19">
        <v>-2276370.8600000013</v>
      </c>
      <c r="N64" s="21">
        <v>-0.19458429783395759</v>
      </c>
      <c r="O64" s="62"/>
      <c r="P64" s="62"/>
      <c r="Q64" s="69"/>
      <c r="R64" s="69"/>
      <c r="S64" s="69"/>
      <c r="T64" s="70"/>
      <c r="U64" s="70"/>
      <c r="V64" s="70"/>
      <c r="W64" s="70"/>
      <c r="X64" s="71"/>
      <c r="Y64" s="62"/>
      <c r="Z64" s="70"/>
      <c r="AA64" s="70"/>
      <c r="AB64" s="70"/>
      <c r="AC64" s="71"/>
      <c r="AD64" s="62"/>
      <c r="AE64" s="62"/>
      <c r="AF64" s="69"/>
      <c r="AG64" s="69"/>
      <c r="AH64" s="69"/>
      <c r="AI64" s="70"/>
      <c r="AJ64" s="70"/>
      <c r="AK64" s="70"/>
      <c r="AL64" s="70"/>
      <c r="AM64" s="71"/>
      <c r="AN64" s="62"/>
      <c r="AO64" s="70"/>
      <c r="AP64" s="70"/>
      <c r="AQ64" s="70"/>
      <c r="AR64" s="71"/>
      <c r="AS64" s="62"/>
      <c r="AT64" s="62"/>
      <c r="AU64" s="62"/>
      <c r="AV64" s="62"/>
      <c r="AW64" s="1"/>
      <c r="AX64" s="1"/>
      <c r="AY64" s="1"/>
      <c r="AZ64" s="1"/>
      <c r="BA64" s="1"/>
      <c r="BB64" s="1"/>
      <c r="BC64" s="1"/>
      <c r="BD64" s="1"/>
      <c r="BE64" s="2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 t="s">
        <v>53</v>
      </c>
      <c r="B65" s="78">
        <v>2248713.31</v>
      </c>
      <c r="C65" s="78">
        <v>491858.68000000017</v>
      </c>
      <c r="D65" s="78">
        <v>1303543.79</v>
      </c>
      <c r="E65" s="19">
        <v>1276391.95</v>
      </c>
      <c r="F65" s="19">
        <v>2713420.1500000004</v>
      </c>
      <c r="G65" s="83">
        <v>3157723.3500000006</v>
      </c>
      <c r="H65" s="19">
        <v>-444303.20000000019</v>
      </c>
      <c r="I65" s="21">
        <v>-0.1407036496721602</v>
      </c>
      <c r="J65" s="1"/>
      <c r="K65" s="19">
        <v>2740571.99</v>
      </c>
      <c r="L65" s="83">
        <v>3161376.99</v>
      </c>
      <c r="M65" s="19">
        <v>-420805</v>
      </c>
      <c r="N65" s="21">
        <v>-0.13310813652755793</v>
      </c>
      <c r="O65" s="62"/>
      <c r="P65" s="62"/>
      <c r="Q65" s="69"/>
      <c r="R65" s="69"/>
      <c r="S65" s="69"/>
      <c r="T65" s="70"/>
      <c r="U65" s="70"/>
      <c r="V65" s="70"/>
      <c r="W65" s="70"/>
      <c r="X65" s="71"/>
      <c r="Y65" s="62"/>
      <c r="Z65" s="70"/>
      <c r="AA65" s="70"/>
      <c r="AB65" s="70"/>
      <c r="AC65" s="71"/>
      <c r="AD65" s="62"/>
      <c r="AE65" s="62"/>
      <c r="AF65" s="69"/>
      <c r="AG65" s="69"/>
      <c r="AH65" s="69"/>
      <c r="AI65" s="70"/>
      <c r="AJ65" s="70"/>
      <c r="AK65" s="70"/>
      <c r="AL65" s="70"/>
      <c r="AM65" s="71"/>
      <c r="AN65" s="62"/>
      <c r="AO65" s="70"/>
      <c r="AP65" s="70"/>
      <c r="AQ65" s="70"/>
      <c r="AR65" s="71"/>
      <c r="AS65" s="62"/>
      <c r="AT65" s="62"/>
      <c r="AU65" s="62"/>
      <c r="AV65" s="62"/>
      <c r="AW65" s="1"/>
      <c r="AX65" s="1"/>
      <c r="AY65" s="1"/>
      <c r="AZ65" s="1"/>
      <c r="BA65" s="1"/>
      <c r="BB65" s="1"/>
      <c r="BC65" s="1"/>
      <c r="BD65" s="1"/>
      <c r="BE65" s="2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 t="s">
        <v>54</v>
      </c>
      <c r="B66" s="78">
        <v>2056850.9200000002</v>
      </c>
      <c r="C66" s="78">
        <v>493316.05999999982</v>
      </c>
      <c r="D66" s="78">
        <v>1323852.8600000001</v>
      </c>
      <c r="E66" s="19">
        <v>1298773.52</v>
      </c>
      <c r="F66" s="19">
        <v>2525087.6399999997</v>
      </c>
      <c r="G66" s="83">
        <v>3368839.5999999996</v>
      </c>
      <c r="H66" s="19">
        <v>-843751.96</v>
      </c>
      <c r="I66" s="21">
        <v>-0.25045774218517258</v>
      </c>
      <c r="J66" s="1"/>
      <c r="K66" s="19">
        <v>2550166.98</v>
      </c>
      <c r="L66" s="83">
        <v>3375334.4499999993</v>
      </c>
      <c r="M66" s="19">
        <v>-825167.46999999927</v>
      </c>
      <c r="N66" s="21">
        <v>-0.2444698391295711</v>
      </c>
      <c r="O66" s="62"/>
      <c r="P66" s="62"/>
      <c r="Q66" s="69"/>
      <c r="R66" s="69"/>
      <c r="S66" s="69"/>
      <c r="T66" s="70"/>
      <c r="U66" s="70"/>
      <c r="V66" s="70"/>
      <c r="W66" s="70"/>
      <c r="X66" s="71"/>
      <c r="Y66" s="62"/>
      <c r="Z66" s="70"/>
      <c r="AA66" s="70"/>
      <c r="AB66" s="70"/>
      <c r="AC66" s="71"/>
      <c r="AD66" s="62"/>
      <c r="AE66" s="62"/>
      <c r="AF66" s="69"/>
      <c r="AG66" s="69"/>
      <c r="AH66" s="69"/>
      <c r="AI66" s="70"/>
      <c r="AJ66" s="70"/>
      <c r="AK66" s="70"/>
      <c r="AL66" s="70"/>
      <c r="AM66" s="71"/>
      <c r="AN66" s="62"/>
      <c r="AO66" s="70"/>
      <c r="AP66" s="70"/>
      <c r="AQ66" s="70"/>
      <c r="AR66" s="71"/>
      <c r="AS66" s="62"/>
      <c r="AT66" s="62"/>
      <c r="AU66" s="62"/>
      <c r="AV66" s="62"/>
      <c r="AW66" s="1"/>
      <c r="AX66" s="1"/>
      <c r="AY66" s="1"/>
      <c r="AZ66" s="1"/>
      <c r="BA66" s="1"/>
      <c r="BB66" s="1"/>
      <c r="BC66" s="1"/>
      <c r="BD66" s="1"/>
      <c r="BE66" s="2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 t="s">
        <v>55</v>
      </c>
      <c r="B67" s="78">
        <v>4493557.53</v>
      </c>
      <c r="C67" s="78">
        <v>963601.54999999981</v>
      </c>
      <c r="D67" s="78">
        <v>2511220.29</v>
      </c>
      <c r="E67" s="19">
        <v>2459113.17</v>
      </c>
      <c r="F67" s="19">
        <v>5405051.96</v>
      </c>
      <c r="G67" s="83">
        <v>6068850.4899999993</v>
      </c>
      <c r="H67" s="19">
        <v>-663798.52999999933</v>
      </c>
      <c r="I67" s="21">
        <v>-0.10937796722687088</v>
      </c>
      <c r="J67" s="1"/>
      <c r="K67" s="19">
        <v>5457159.0800000001</v>
      </c>
      <c r="L67" s="83">
        <v>6078804.3499999996</v>
      </c>
      <c r="M67" s="19">
        <v>-621645.26999999955</v>
      </c>
      <c r="N67" s="21">
        <v>-0.10226439842565416</v>
      </c>
      <c r="O67" s="62"/>
      <c r="P67" s="62"/>
      <c r="Q67" s="69"/>
      <c r="R67" s="69"/>
      <c r="S67" s="69"/>
      <c r="T67" s="70"/>
      <c r="U67" s="70"/>
      <c r="V67" s="70"/>
      <c r="W67" s="70"/>
      <c r="X67" s="71"/>
      <c r="Y67" s="62"/>
      <c r="Z67" s="70"/>
      <c r="AA67" s="70"/>
      <c r="AB67" s="70"/>
      <c r="AC67" s="71"/>
      <c r="AD67" s="62"/>
      <c r="AE67" s="62"/>
      <c r="AF67" s="69"/>
      <c r="AG67" s="69"/>
      <c r="AH67" s="69"/>
      <c r="AI67" s="70"/>
      <c r="AJ67" s="70"/>
      <c r="AK67" s="70"/>
      <c r="AL67" s="70"/>
      <c r="AM67" s="71"/>
      <c r="AN67" s="62"/>
      <c r="AO67" s="70"/>
      <c r="AP67" s="70"/>
      <c r="AQ67" s="70"/>
      <c r="AR67" s="71"/>
      <c r="AS67" s="62"/>
      <c r="AT67" s="62"/>
      <c r="AU67" s="62"/>
      <c r="AV67" s="62"/>
      <c r="AW67" s="1"/>
      <c r="AX67" s="1"/>
      <c r="AY67" s="1"/>
      <c r="AZ67" s="1"/>
      <c r="BA67" s="1"/>
      <c r="BB67" s="1"/>
      <c r="BC67" s="1"/>
      <c r="BD67" s="1"/>
      <c r="BE67" s="2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 t="s">
        <v>56</v>
      </c>
      <c r="B68" s="78">
        <v>3515967.25</v>
      </c>
      <c r="C68" s="78">
        <v>761205.3599999994</v>
      </c>
      <c r="D68" s="78">
        <v>2108013.7200000002</v>
      </c>
      <c r="E68" s="19">
        <v>2064522.02</v>
      </c>
      <c r="F68" s="19">
        <v>4233680.9099999992</v>
      </c>
      <c r="G68" s="83">
        <v>5019537.2899999991</v>
      </c>
      <c r="H68" s="19">
        <v>-785856.37999999989</v>
      </c>
      <c r="I68" s="21">
        <v>-0.15655952622676905</v>
      </c>
      <c r="J68" s="1"/>
      <c r="K68" s="19">
        <v>4277172.6099999994</v>
      </c>
      <c r="L68" s="83">
        <v>5029260.55</v>
      </c>
      <c r="M68" s="19">
        <v>-752087.94000000041</v>
      </c>
      <c r="N68" s="21">
        <v>-0.14954244913797521</v>
      </c>
      <c r="O68" s="62"/>
      <c r="P68" s="62"/>
      <c r="Q68" s="69"/>
      <c r="R68" s="69"/>
      <c r="S68" s="69"/>
      <c r="T68" s="70"/>
      <c r="U68" s="70"/>
      <c r="V68" s="70"/>
      <c r="W68" s="70"/>
      <c r="X68" s="71"/>
      <c r="Y68" s="62"/>
      <c r="Z68" s="70"/>
      <c r="AA68" s="70"/>
      <c r="AB68" s="70"/>
      <c r="AC68" s="71"/>
      <c r="AD68" s="62"/>
      <c r="AE68" s="62"/>
      <c r="AF68" s="69"/>
      <c r="AG68" s="69"/>
      <c r="AH68" s="69"/>
      <c r="AI68" s="70"/>
      <c r="AJ68" s="70"/>
      <c r="AK68" s="70"/>
      <c r="AL68" s="70"/>
      <c r="AM68" s="71"/>
      <c r="AN68" s="62"/>
      <c r="AO68" s="70"/>
      <c r="AP68" s="70"/>
      <c r="AQ68" s="70"/>
      <c r="AR68" s="71"/>
      <c r="AS68" s="62"/>
      <c r="AT68" s="62"/>
      <c r="AU68" s="62"/>
      <c r="AV68" s="62"/>
      <c r="AW68" s="1"/>
      <c r="AX68" s="1"/>
      <c r="AY68" s="1"/>
      <c r="AZ68" s="1"/>
      <c r="BA68" s="1"/>
      <c r="BB68" s="1"/>
      <c r="BC68" s="1"/>
      <c r="BD68" s="1"/>
      <c r="BE68" s="2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 t="s">
        <v>57</v>
      </c>
      <c r="B69" s="78">
        <v>1424918.5899999999</v>
      </c>
      <c r="C69" s="78">
        <v>320420.75000000023</v>
      </c>
      <c r="D69" s="78">
        <v>844495.14</v>
      </c>
      <c r="E69" s="19">
        <v>828243.19</v>
      </c>
      <c r="F69" s="19">
        <v>1729087.3900000001</v>
      </c>
      <c r="G69" s="83">
        <v>1939436.5799999998</v>
      </c>
      <c r="H69" s="19">
        <v>-210349.18999999971</v>
      </c>
      <c r="I69" s="21">
        <v>-0.10845891645500449</v>
      </c>
      <c r="J69" s="1"/>
      <c r="K69" s="19">
        <v>1745339.34</v>
      </c>
      <c r="L69" s="83">
        <v>1945813.8199999998</v>
      </c>
      <c r="M69" s="19">
        <v>-200474.47999999975</v>
      </c>
      <c r="N69" s="21">
        <v>-0.10302860321960283</v>
      </c>
      <c r="O69" s="62"/>
      <c r="P69" s="62"/>
      <c r="Q69" s="69"/>
      <c r="R69" s="69"/>
      <c r="S69" s="69"/>
      <c r="T69" s="70"/>
      <c r="U69" s="70"/>
      <c r="V69" s="70"/>
      <c r="W69" s="70"/>
      <c r="X69" s="71"/>
      <c r="Y69" s="62"/>
      <c r="Z69" s="70"/>
      <c r="AA69" s="70"/>
      <c r="AB69" s="70"/>
      <c r="AC69" s="71"/>
      <c r="AD69" s="62"/>
      <c r="AE69" s="62"/>
      <c r="AF69" s="69"/>
      <c r="AG69" s="69"/>
      <c r="AH69" s="69"/>
      <c r="AI69" s="70"/>
      <c r="AJ69" s="70"/>
      <c r="AK69" s="70"/>
      <c r="AL69" s="70"/>
      <c r="AM69" s="71"/>
      <c r="AN69" s="62"/>
      <c r="AO69" s="70"/>
      <c r="AP69" s="70"/>
      <c r="AQ69" s="70"/>
      <c r="AR69" s="71"/>
      <c r="AS69" s="62"/>
      <c r="AT69" s="62"/>
      <c r="AU69" s="62"/>
      <c r="AV69" s="62"/>
      <c r="AW69" s="1"/>
      <c r="AX69" s="1"/>
      <c r="AY69" s="1"/>
      <c r="AZ69" s="1"/>
      <c r="BA69" s="1"/>
      <c r="BB69" s="1"/>
      <c r="BC69" s="1"/>
      <c r="BD69" s="1"/>
      <c r="BE69" s="2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 t="s">
        <v>58</v>
      </c>
      <c r="B70" s="78">
        <v>3629798.91</v>
      </c>
      <c r="C70" s="78">
        <v>778496.19000000041</v>
      </c>
      <c r="D70" s="78">
        <v>2086731.15</v>
      </c>
      <c r="E70" s="19">
        <v>2044702.36</v>
      </c>
      <c r="F70" s="19">
        <v>4366266.3100000005</v>
      </c>
      <c r="G70" s="83">
        <v>5000450.6899999995</v>
      </c>
      <c r="H70" s="19">
        <v>-634184.37999999896</v>
      </c>
      <c r="I70" s="21">
        <v>-0.12682544420810982</v>
      </c>
      <c r="J70" s="1"/>
      <c r="K70" s="19">
        <v>4408295.1000000006</v>
      </c>
      <c r="L70" s="83">
        <v>5011381.76</v>
      </c>
      <c r="M70" s="19">
        <v>-603086.65999999922</v>
      </c>
      <c r="N70" s="21">
        <v>-0.12034338808783929</v>
      </c>
      <c r="O70" s="62"/>
      <c r="P70" s="62"/>
      <c r="Q70" s="69"/>
      <c r="R70" s="69"/>
      <c r="S70" s="69"/>
      <c r="T70" s="70"/>
      <c r="U70" s="70"/>
      <c r="V70" s="70"/>
      <c r="W70" s="70"/>
      <c r="X70" s="71"/>
      <c r="Y70" s="62"/>
      <c r="Z70" s="70"/>
      <c r="AA70" s="70"/>
      <c r="AB70" s="70"/>
      <c r="AC70" s="71"/>
      <c r="AD70" s="62"/>
      <c r="AE70" s="62"/>
      <c r="AF70" s="69"/>
      <c r="AG70" s="69"/>
      <c r="AH70" s="69"/>
      <c r="AI70" s="70"/>
      <c r="AJ70" s="70"/>
      <c r="AK70" s="70"/>
      <c r="AL70" s="70"/>
      <c r="AM70" s="71"/>
      <c r="AN70" s="62"/>
      <c r="AO70" s="70"/>
      <c r="AP70" s="70"/>
      <c r="AQ70" s="70"/>
      <c r="AR70" s="71"/>
      <c r="AS70" s="62"/>
      <c r="AT70" s="62"/>
      <c r="AU70" s="62"/>
      <c r="AV70" s="62"/>
      <c r="AW70" s="1"/>
      <c r="AX70" s="1"/>
      <c r="AY70" s="1"/>
      <c r="AZ70" s="1"/>
      <c r="BA70" s="1"/>
      <c r="BB70" s="1"/>
      <c r="BC70" s="1"/>
      <c r="BD70" s="1"/>
      <c r="BE70" s="2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 t="s">
        <v>59</v>
      </c>
      <c r="B71" s="78">
        <v>2713577.4</v>
      </c>
      <c r="C71" s="78">
        <v>542543.85000000009</v>
      </c>
      <c r="D71" s="78">
        <v>1489285.44</v>
      </c>
      <c r="E71" s="19">
        <v>1460858.15</v>
      </c>
      <c r="F71" s="19">
        <v>3227693.96</v>
      </c>
      <c r="G71" s="83">
        <v>3475047.3600000003</v>
      </c>
      <c r="H71" s="19">
        <v>-247353.40000000037</v>
      </c>
      <c r="I71" s="21">
        <v>-7.1179864437876383E-2</v>
      </c>
      <c r="J71" s="1"/>
      <c r="K71" s="19">
        <v>3256121.25</v>
      </c>
      <c r="L71" s="83">
        <v>3489364.39</v>
      </c>
      <c r="M71" s="19">
        <v>-233243.14000000013</v>
      </c>
      <c r="N71" s="21">
        <v>-6.6844019119482123E-2</v>
      </c>
      <c r="O71" s="62"/>
      <c r="P71" s="62"/>
      <c r="Q71" s="69"/>
      <c r="R71" s="69"/>
      <c r="S71" s="69"/>
      <c r="T71" s="70"/>
      <c r="U71" s="70"/>
      <c r="V71" s="70"/>
      <c r="W71" s="70"/>
      <c r="X71" s="71"/>
      <c r="Y71" s="62"/>
      <c r="Z71" s="70"/>
      <c r="AA71" s="70"/>
      <c r="AB71" s="70"/>
      <c r="AC71" s="71"/>
      <c r="AD71" s="62"/>
      <c r="AE71" s="62"/>
      <c r="AF71" s="69"/>
      <c r="AG71" s="69"/>
      <c r="AH71" s="69"/>
      <c r="AI71" s="70"/>
      <c r="AJ71" s="70"/>
      <c r="AK71" s="70"/>
      <c r="AL71" s="70"/>
      <c r="AM71" s="71"/>
      <c r="AN71" s="62"/>
      <c r="AO71" s="70"/>
      <c r="AP71" s="70"/>
      <c r="AQ71" s="70"/>
      <c r="AR71" s="71"/>
      <c r="AS71" s="62"/>
      <c r="AT71" s="62"/>
      <c r="AU71" s="62"/>
      <c r="AV71" s="62"/>
      <c r="AW71" s="1"/>
      <c r="AX71" s="1"/>
      <c r="AY71" s="1"/>
      <c r="AZ71" s="1"/>
      <c r="BA71" s="1"/>
      <c r="BB71" s="1"/>
      <c r="BC71" s="1"/>
      <c r="BD71" s="1"/>
      <c r="BE71" s="2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 t="s">
        <v>7</v>
      </c>
      <c r="B72" s="78">
        <v>1275975.02</v>
      </c>
      <c r="C72" s="78">
        <v>409915.57999999984</v>
      </c>
      <c r="D72" s="78">
        <v>1044401.87</v>
      </c>
      <c r="E72" s="19">
        <v>1023758.14</v>
      </c>
      <c r="F72" s="19">
        <v>1665246.8699999999</v>
      </c>
      <c r="G72" s="83">
        <v>2516933.0400000005</v>
      </c>
      <c r="H72" s="19">
        <v>-851686.17000000062</v>
      </c>
      <c r="I72" s="21">
        <v>-0.33838253003345709</v>
      </c>
      <c r="J72" s="1"/>
      <c r="K72" s="19">
        <v>1685890.5999999999</v>
      </c>
      <c r="L72" s="83">
        <v>2523666.9000000004</v>
      </c>
      <c r="M72" s="19">
        <v>-837776.30000000051</v>
      </c>
      <c r="N72" s="21">
        <v>-0.33196785994221356</v>
      </c>
      <c r="O72" s="62"/>
      <c r="P72" s="62"/>
      <c r="Q72" s="69"/>
      <c r="R72" s="69"/>
      <c r="S72" s="69"/>
      <c r="T72" s="70"/>
      <c r="U72" s="70"/>
      <c r="V72" s="70"/>
      <c r="W72" s="70"/>
      <c r="X72" s="71"/>
      <c r="Y72" s="62"/>
      <c r="Z72" s="70"/>
      <c r="AA72" s="70"/>
      <c r="AB72" s="70"/>
      <c r="AC72" s="71"/>
      <c r="AD72" s="62"/>
      <c r="AE72" s="62"/>
      <c r="AF72" s="69"/>
      <c r="AG72" s="69"/>
      <c r="AH72" s="69"/>
      <c r="AI72" s="70"/>
      <c r="AJ72" s="70"/>
      <c r="AK72" s="70"/>
      <c r="AL72" s="70"/>
      <c r="AM72" s="71"/>
      <c r="AN72" s="62"/>
      <c r="AO72" s="70"/>
      <c r="AP72" s="70"/>
      <c r="AQ72" s="70"/>
      <c r="AR72" s="71"/>
      <c r="AS72" s="62"/>
      <c r="AT72" s="62"/>
      <c r="AU72" s="62"/>
      <c r="AV72" s="62"/>
      <c r="AW72" s="1"/>
      <c r="AX72" s="1"/>
      <c r="AY72" s="1"/>
      <c r="AZ72" s="1"/>
      <c r="BA72" s="1"/>
      <c r="BB72" s="1"/>
      <c r="BC72" s="1"/>
      <c r="BD72" s="1"/>
      <c r="BE72" s="2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 t="s">
        <v>60</v>
      </c>
      <c r="B73" s="78">
        <v>929944.73</v>
      </c>
      <c r="C73" s="78">
        <v>300804.93000000017</v>
      </c>
      <c r="D73" s="78">
        <v>780450.17</v>
      </c>
      <c r="E73" s="19">
        <v>764818.91</v>
      </c>
      <c r="F73" s="19">
        <v>1215118.4000000001</v>
      </c>
      <c r="G73" s="83">
        <v>1902240.6400000001</v>
      </c>
      <c r="H73" s="19">
        <v>-687122.24</v>
      </c>
      <c r="I73" s="21">
        <v>-0.36121730634458526</v>
      </c>
      <c r="J73" s="1"/>
      <c r="K73" s="19">
        <v>1230749.6600000001</v>
      </c>
      <c r="L73" s="83">
        <v>1907765.47</v>
      </c>
      <c r="M73" s="19">
        <v>-677015.80999999982</v>
      </c>
      <c r="N73" s="21">
        <v>-0.35487370992200618</v>
      </c>
      <c r="O73" s="62"/>
      <c r="P73" s="62"/>
      <c r="Q73" s="69"/>
      <c r="R73" s="69"/>
      <c r="S73" s="69"/>
      <c r="T73" s="70"/>
      <c r="U73" s="70"/>
      <c r="V73" s="70"/>
      <c r="W73" s="70"/>
      <c r="X73" s="71"/>
      <c r="Y73" s="62"/>
      <c r="Z73" s="70"/>
      <c r="AA73" s="70"/>
      <c r="AB73" s="70"/>
      <c r="AC73" s="71"/>
      <c r="AD73" s="62"/>
      <c r="AE73" s="62"/>
      <c r="AF73" s="69"/>
      <c r="AG73" s="69"/>
      <c r="AH73" s="69"/>
      <c r="AI73" s="70"/>
      <c r="AJ73" s="70"/>
      <c r="AK73" s="70"/>
      <c r="AL73" s="70"/>
      <c r="AM73" s="71"/>
      <c r="AN73" s="62"/>
      <c r="AO73" s="70"/>
      <c r="AP73" s="70"/>
      <c r="AQ73" s="70"/>
      <c r="AR73" s="71"/>
      <c r="AS73" s="62"/>
      <c r="AT73" s="62"/>
      <c r="AU73" s="62"/>
      <c r="AV73" s="62"/>
      <c r="AW73" s="1"/>
      <c r="AX73" s="1"/>
      <c r="AY73" s="1"/>
      <c r="AZ73" s="1"/>
      <c r="BA73" s="1"/>
      <c r="BB73" s="1"/>
      <c r="BC73" s="1"/>
      <c r="BD73" s="1"/>
      <c r="BE73" s="2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 t="s">
        <v>61</v>
      </c>
      <c r="B74" s="78">
        <v>12070240.710000001</v>
      </c>
      <c r="C74" s="78">
        <v>2555445.9800000004</v>
      </c>
      <c r="D74" s="78">
        <v>6694653.8300000001</v>
      </c>
      <c r="E74" s="19">
        <v>6551137.4699999997</v>
      </c>
      <c r="F74" s="19">
        <v>14482170.330000002</v>
      </c>
      <c r="G74" s="83">
        <v>15845869.969999999</v>
      </c>
      <c r="H74" s="19">
        <v>-1363699.6399999969</v>
      </c>
      <c r="I74" s="21">
        <v>-8.6060256873355945E-2</v>
      </c>
      <c r="J74" s="1"/>
      <c r="K74" s="19">
        <v>14625686.690000001</v>
      </c>
      <c r="L74" s="83">
        <v>15854015.059999999</v>
      </c>
      <c r="M74" s="19">
        <v>-1228328.3699999973</v>
      </c>
      <c r="N74" s="21">
        <v>-7.7477431764215621E-2</v>
      </c>
      <c r="O74" s="62"/>
      <c r="P74" s="62"/>
      <c r="Q74" s="69"/>
      <c r="R74" s="69"/>
      <c r="S74" s="69"/>
      <c r="T74" s="70"/>
      <c r="U74" s="70"/>
      <c r="V74" s="70"/>
      <c r="W74" s="70"/>
      <c r="X74" s="71"/>
      <c r="Y74" s="62"/>
      <c r="Z74" s="70"/>
      <c r="AA74" s="70"/>
      <c r="AB74" s="70"/>
      <c r="AC74" s="71"/>
      <c r="AD74" s="62"/>
      <c r="AE74" s="62"/>
      <c r="AF74" s="69"/>
      <c r="AG74" s="69"/>
      <c r="AH74" s="69"/>
      <c r="AI74" s="70"/>
      <c r="AJ74" s="70"/>
      <c r="AK74" s="70"/>
      <c r="AL74" s="70"/>
      <c r="AM74" s="71"/>
      <c r="AN74" s="62"/>
      <c r="AO74" s="70"/>
      <c r="AP74" s="70"/>
      <c r="AQ74" s="70"/>
      <c r="AR74" s="71"/>
      <c r="AS74" s="62"/>
      <c r="AT74" s="62"/>
      <c r="AU74" s="62"/>
      <c r="AV74" s="62"/>
      <c r="AW74" s="1"/>
      <c r="AX74" s="1"/>
      <c r="AY74" s="1"/>
      <c r="AZ74" s="1"/>
      <c r="BA74" s="1"/>
      <c r="BB74" s="1"/>
      <c r="BC74" s="1"/>
      <c r="BD74" s="1"/>
      <c r="BE74" s="2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 t="s">
        <v>62</v>
      </c>
      <c r="B75" s="78">
        <v>48881574.350000001</v>
      </c>
      <c r="C75" s="78">
        <v>10828668.089999996</v>
      </c>
      <c r="D75" s="78">
        <v>28158469.109999999</v>
      </c>
      <c r="E75" s="19">
        <v>27569141.120000001</v>
      </c>
      <c r="F75" s="19">
        <v>59120914.450000003</v>
      </c>
      <c r="G75" s="83">
        <v>67556135.600000009</v>
      </c>
      <c r="H75" s="19">
        <v>-8435221.150000006</v>
      </c>
      <c r="I75" s="21">
        <v>-0.1248623988788371</v>
      </c>
      <c r="J75" s="1"/>
      <c r="K75" s="19">
        <v>59710242.439999998</v>
      </c>
      <c r="L75" s="83">
        <v>67612737.620000005</v>
      </c>
      <c r="M75" s="19">
        <v>-7902495.1800000072</v>
      </c>
      <c r="N75" s="21">
        <v>-0.11687879322996719</v>
      </c>
      <c r="O75" s="62"/>
      <c r="P75" s="62"/>
      <c r="Q75" s="69"/>
      <c r="R75" s="69"/>
      <c r="S75" s="69"/>
      <c r="T75" s="70"/>
      <c r="U75" s="70"/>
      <c r="V75" s="70"/>
      <c r="W75" s="70"/>
      <c r="X75" s="71"/>
      <c r="Y75" s="62"/>
      <c r="Z75" s="70"/>
      <c r="AA75" s="70"/>
      <c r="AB75" s="70"/>
      <c r="AC75" s="71"/>
      <c r="AD75" s="62"/>
      <c r="AE75" s="62"/>
      <c r="AF75" s="69"/>
      <c r="AG75" s="69"/>
      <c r="AH75" s="69"/>
      <c r="AI75" s="70"/>
      <c r="AJ75" s="70"/>
      <c r="AK75" s="70"/>
      <c r="AL75" s="70"/>
      <c r="AM75" s="71"/>
      <c r="AN75" s="62"/>
      <c r="AO75" s="70"/>
      <c r="AP75" s="70"/>
      <c r="AQ75" s="70"/>
      <c r="AR75" s="71"/>
      <c r="AS75" s="62"/>
      <c r="AT75" s="62"/>
      <c r="AU75" s="62"/>
      <c r="AV75" s="62"/>
      <c r="AW75" s="1"/>
      <c r="AX75" s="1"/>
      <c r="AY75" s="1"/>
      <c r="AZ75" s="1"/>
      <c r="BA75" s="1"/>
      <c r="BB75" s="1"/>
      <c r="BC75" s="1"/>
      <c r="BD75" s="1"/>
      <c r="BE75" s="2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 t="s">
        <v>63</v>
      </c>
      <c r="B76" s="78">
        <v>2322621.66</v>
      </c>
      <c r="C76" s="78">
        <v>486294.58999999985</v>
      </c>
      <c r="D76" s="78">
        <v>1243516.94</v>
      </c>
      <c r="E76" s="19">
        <v>1205361.74</v>
      </c>
      <c r="F76" s="19">
        <v>2770761.05</v>
      </c>
      <c r="G76" s="83">
        <v>3085876.13</v>
      </c>
      <c r="H76" s="19">
        <v>-315115.08000000007</v>
      </c>
      <c r="I76" s="21">
        <v>-0.10211527187904335</v>
      </c>
      <c r="J76" s="1"/>
      <c r="K76" s="19">
        <v>2808916.25</v>
      </c>
      <c r="L76" s="83">
        <v>3089112.02</v>
      </c>
      <c r="M76" s="19">
        <v>-280195.77</v>
      </c>
      <c r="N76" s="21">
        <v>-9.0704308612285289E-2</v>
      </c>
      <c r="O76" s="62"/>
      <c r="P76" s="62"/>
      <c r="Q76" s="69"/>
      <c r="R76" s="69"/>
      <c r="S76" s="69"/>
      <c r="T76" s="70"/>
      <c r="U76" s="70"/>
      <c r="V76" s="70"/>
      <c r="W76" s="70"/>
      <c r="X76" s="71"/>
      <c r="Y76" s="62"/>
      <c r="Z76" s="70"/>
      <c r="AA76" s="70"/>
      <c r="AB76" s="70"/>
      <c r="AC76" s="71"/>
      <c r="AD76" s="62"/>
      <c r="AE76" s="62"/>
      <c r="AF76" s="69"/>
      <c r="AG76" s="69"/>
      <c r="AH76" s="69"/>
      <c r="AI76" s="70"/>
      <c r="AJ76" s="70"/>
      <c r="AK76" s="70"/>
      <c r="AL76" s="70"/>
      <c r="AM76" s="71"/>
      <c r="AN76" s="62"/>
      <c r="AO76" s="70"/>
      <c r="AP76" s="70"/>
      <c r="AQ76" s="70"/>
      <c r="AR76" s="71"/>
      <c r="AS76" s="62"/>
      <c r="AT76" s="62"/>
      <c r="AU76" s="62"/>
      <c r="AV76" s="62"/>
      <c r="AW76" s="1"/>
      <c r="AX76" s="1"/>
      <c r="AY76" s="1"/>
      <c r="AZ76" s="1"/>
      <c r="BA76" s="1"/>
      <c r="BB76" s="1"/>
      <c r="BC76" s="1"/>
      <c r="BD76" s="1"/>
      <c r="BE76" s="2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 t="s">
        <v>64</v>
      </c>
      <c r="B77" s="78">
        <v>1612892.3599999999</v>
      </c>
      <c r="C77" s="78">
        <v>375899.92000000039</v>
      </c>
      <c r="D77" s="78">
        <v>874398.46</v>
      </c>
      <c r="E77" s="19">
        <v>856610.29</v>
      </c>
      <c r="F77" s="19">
        <v>1971004.1100000003</v>
      </c>
      <c r="G77" s="83">
        <v>2140194.8899999997</v>
      </c>
      <c r="H77" s="19">
        <v>-169190.77999999933</v>
      </c>
      <c r="I77" s="21">
        <v>-7.9053912702314433E-2</v>
      </c>
      <c r="J77" s="1"/>
      <c r="K77" s="19">
        <v>1988792.2800000003</v>
      </c>
      <c r="L77" s="83">
        <v>2144256.92</v>
      </c>
      <c r="M77" s="19">
        <v>-155464.63999999966</v>
      </c>
      <c r="N77" s="21">
        <v>-7.2502804374766638E-2</v>
      </c>
      <c r="O77" s="62"/>
      <c r="P77" s="62"/>
      <c r="Q77" s="69"/>
      <c r="R77" s="69"/>
      <c r="S77" s="69"/>
      <c r="T77" s="70"/>
      <c r="U77" s="70"/>
      <c r="V77" s="70"/>
      <c r="W77" s="70"/>
      <c r="X77" s="71"/>
      <c r="Y77" s="62"/>
      <c r="Z77" s="70"/>
      <c r="AA77" s="70"/>
      <c r="AB77" s="70"/>
      <c r="AC77" s="71"/>
      <c r="AD77" s="62"/>
      <c r="AE77" s="62"/>
      <c r="AF77" s="69"/>
      <c r="AG77" s="69"/>
      <c r="AH77" s="69"/>
      <c r="AI77" s="70"/>
      <c r="AJ77" s="70"/>
      <c r="AK77" s="70"/>
      <c r="AL77" s="70"/>
      <c r="AM77" s="71"/>
      <c r="AN77" s="62"/>
      <c r="AO77" s="70"/>
      <c r="AP77" s="70"/>
      <c r="AQ77" s="70"/>
      <c r="AR77" s="71"/>
      <c r="AS77" s="62"/>
      <c r="AT77" s="62"/>
      <c r="AU77" s="62"/>
      <c r="AV77" s="62"/>
      <c r="AW77" s="1"/>
      <c r="AX77" s="1"/>
      <c r="AY77" s="1"/>
      <c r="AZ77" s="1"/>
      <c r="BA77" s="1"/>
      <c r="BB77" s="1"/>
      <c r="BC77" s="1"/>
      <c r="BD77" s="1"/>
      <c r="BE77" s="2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 t="s">
        <v>9</v>
      </c>
      <c r="B78" s="78">
        <v>1365491.2999999998</v>
      </c>
      <c r="C78" s="78">
        <v>279917.83000000007</v>
      </c>
      <c r="D78" s="78">
        <v>774256.97</v>
      </c>
      <c r="E78" s="19">
        <v>758647.06</v>
      </c>
      <c r="F78" s="19">
        <v>1629799.22</v>
      </c>
      <c r="G78" s="83">
        <v>1786102.4700000002</v>
      </c>
      <c r="H78" s="19">
        <v>-156303.25000000023</v>
      </c>
      <c r="I78" s="21">
        <v>-8.7510796622995657E-2</v>
      </c>
      <c r="J78" s="1"/>
      <c r="K78" s="19">
        <v>1645409.13</v>
      </c>
      <c r="L78" s="83">
        <v>1791354.3</v>
      </c>
      <c r="M78" s="19">
        <v>-145945.17000000016</v>
      </c>
      <c r="N78" s="21">
        <v>-8.1471973467225456E-2</v>
      </c>
      <c r="O78" s="62"/>
      <c r="P78" s="62"/>
      <c r="Q78" s="69"/>
      <c r="R78" s="69"/>
      <c r="S78" s="69"/>
      <c r="T78" s="70"/>
      <c r="U78" s="70"/>
      <c r="V78" s="70"/>
      <c r="W78" s="70"/>
      <c r="X78" s="71"/>
      <c r="Y78" s="62"/>
      <c r="Z78" s="70"/>
      <c r="AA78" s="70"/>
      <c r="AB78" s="70"/>
      <c r="AC78" s="71"/>
      <c r="AD78" s="62"/>
      <c r="AE78" s="62"/>
      <c r="AF78" s="69"/>
      <c r="AG78" s="69"/>
      <c r="AH78" s="69"/>
      <c r="AI78" s="70"/>
      <c r="AJ78" s="70"/>
      <c r="AK78" s="70"/>
      <c r="AL78" s="70"/>
      <c r="AM78" s="71"/>
      <c r="AN78" s="62"/>
      <c r="AO78" s="70"/>
      <c r="AP78" s="70"/>
      <c r="AQ78" s="70"/>
      <c r="AR78" s="71"/>
      <c r="AS78" s="62"/>
      <c r="AT78" s="62"/>
      <c r="AU78" s="62"/>
      <c r="AV78" s="62"/>
      <c r="AW78" s="1"/>
      <c r="AX78" s="1"/>
      <c r="AY78" s="1"/>
      <c r="AZ78" s="1"/>
      <c r="BA78" s="1"/>
      <c r="BB78" s="1"/>
      <c r="BC78" s="1"/>
      <c r="BD78" s="1"/>
      <c r="BE78" s="2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 t="s">
        <v>65</v>
      </c>
      <c r="B79" s="78">
        <v>2742217.88</v>
      </c>
      <c r="C79" s="78">
        <v>576286.77000000048</v>
      </c>
      <c r="D79" s="78">
        <v>1579659.43</v>
      </c>
      <c r="E79" s="19">
        <v>1550364.68</v>
      </c>
      <c r="F79" s="19">
        <v>3289209.9000000004</v>
      </c>
      <c r="G79" s="83">
        <v>3752429.1599999992</v>
      </c>
      <c r="H79" s="19">
        <v>-463219.25999999885</v>
      </c>
      <c r="I79" s="21">
        <v>-0.1234451711807929</v>
      </c>
      <c r="J79" s="1"/>
      <c r="K79" s="19">
        <v>3318504.6500000004</v>
      </c>
      <c r="L79" s="83">
        <v>3768201.4199999995</v>
      </c>
      <c r="M79" s="19">
        <v>-449696.76999999909</v>
      </c>
      <c r="N79" s="21">
        <v>-0.11933989717566618</v>
      </c>
      <c r="O79" s="62"/>
      <c r="P79" s="62"/>
      <c r="Q79" s="69"/>
      <c r="R79" s="69"/>
      <c r="S79" s="69"/>
      <c r="T79" s="70"/>
      <c r="U79" s="70"/>
      <c r="V79" s="70"/>
      <c r="W79" s="70"/>
      <c r="X79" s="71"/>
      <c r="Y79" s="62"/>
      <c r="Z79" s="70"/>
      <c r="AA79" s="70"/>
      <c r="AB79" s="70"/>
      <c r="AC79" s="71"/>
      <c r="AD79" s="62"/>
      <c r="AE79" s="62"/>
      <c r="AF79" s="69"/>
      <c r="AG79" s="69"/>
      <c r="AH79" s="69"/>
      <c r="AI79" s="70"/>
      <c r="AJ79" s="70"/>
      <c r="AK79" s="70"/>
      <c r="AL79" s="70"/>
      <c r="AM79" s="71"/>
      <c r="AN79" s="62"/>
      <c r="AO79" s="70"/>
      <c r="AP79" s="70"/>
      <c r="AQ79" s="70"/>
      <c r="AR79" s="71"/>
      <c r="AS79" s="62"/>
      <c r="AT79" s="62"/>
      <c r="AU79" s="62"/>
      <c r="AV79" s="62"/>
      <c r="AW79" s="1"/>
      <c r="AX79" s="1"/>
      <c r="AY79" s="1"/>
      <c r="AZ79" s="1"/>
      <c r="BA79" s="1"/>
      <c r="BB79" s="1"/>
      <c r="BC79" s="1"/>
      <c r="BD79" s="1"/>
      <c r="BE79" s="2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 t="s">
        <v>66</v>
      </c>
      <c r="B80" s="78">
        <v>2203984.3899999997</v>
      </c>
      <c r="C80" s="78">
        <v>452216.88000000035</v>
      </c>
      <c r="D80" s="78">
        <v>1204692.45</v>
      </c>
      <c r="E80" s="19">
        <v>1180634.6499999999</v>
      </c>
      <c r="F80" s="19">
        <v>2632143.4699999997</v>
      </c>
      <c r="G80" s="83">
        <v>2818179.14</v>
      </c>
      <c r="H80" s="19">
        <v>-186035.67000000039</v>
      </c>
      <c r="I80" s="21">
        <v>-6.6012719830152555E-2</v>
      </c>
      <c r="J80" s="1"/>
      <c r="K80" s="19">
        <v>2656201.27</v>
      </c>
      <c r="L80" s="83">
        <v>2825665.33</v>
      </c>
      <c r="M80" s="19">
        <v>-169464.06000000006</v>
      </c>
      <c r="N80" s="21">
        <v>-5.9973153296253967E-2</v>
      </c>
      <c r="O80" s="62"/>
      <c r="P80" s="62"/>
      <c r="Q80" s="69"/>
      <c r="R80" s="69"/>
      <c r="S80" s="69"/>
      <c r="T80" s="70"/>
      <c r="U80" s="70"/>
      <c r="V80" s="70"/>
      <c r="W80" s="70"/>
      <c r="X80" s="71"/>
      <c r="Y80" s="62"/>
      <c r="Z80" s="70"/>
      <c r="AA80" s="70"/>
      <c r="AB80" s="70"/>
      <c r="AC80" s="71"/>
      <c r="AD80" s="62"/>
      <c r="AE80" s="62"/>
      <c r="AF80" s="69"/>
      <c r="AG80" s="69"/>
      <c r="AH80" s="69"/>
      <c r="AI80" s="70"/>
      <c r="AJ80" s="70"/>
      <c r="AK80" s="70"/>
      <c r="AL80" s="70"/>
      <c r="AM80" s="71"/>
      <c r="AN80" s="62"/>
      <c r="AO80" s="70"/>
      <c r="AP80" s="70"/>
      <c r="AQ80" s="70"/>
      <c r="AR80" s="71"/>
      <c r="AS80" s="62"/>
      <c r="AT80" s="62"/>
      <c r="AU80" s="62"/>
      <c r="AV80" s="62"/>
      <c r="AW80" s="1"/>
      <c r="AX80" s="1"/>
      <c r="AY80" s="1"/>
      <c r="AZ80" s="1"/>
      <c r="BA80" s="1"/>
      <c r="BB80" s="1"/>
      <c r="BC80" s="1"/>
      <c r="BD80" s="1"/>
      <c r="BE80" s="2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 t="s">
        <v>67</v>
      </c>
      <c r="B81" s="78">
        <v>355831.43</v>
      </c>
      <c r="C81" s="78">
        <v>71441.109999999928</v>
      </c>
      <c r="D81" s="78">
        <v>195047.59</v>
      </c>
      <c r="E81" s="19">
        <v>191145.34</v>
      </c>
      <c r="F81" s="19">
        <v>423370.28999999992</v>
      </c>
      <c r="G81" s="83">
        <v>421416.01999999996</v>
      </c>
      <c r="H81" s="19">
        <v>1954.2699999999604</v>
      </c>
      <c r="I81" s="21">
        <v>4.6373889630488829E-3</v>
      </c>
      <c r="J81" s="1"/>
      <c r="K81" s="19">
        <v>427272.53999999992</v>
      </c>
      <c r="L81" s="83">
        <v>422626.88999999996</v>
      </c>
      <c r="M81" s="19">
        <v>4645.6499999999651</v>
      </c>
      <c r="N81" s="21">
        <v>1.0992319963360586E-2</v>
      </c>
      <c r="O81" s="62"/>
      <c r="P81" s="62"/>
      <c r="Q81" s="69"/>
      <c r="R81" s="69"/>
      <c r="S81" s="69"/>
      <c r="T81" s="70"/>
      <c r="U81" s="70"/>
      <c r="V81" s="70"/>
      <c r="W81" s="70"/>
      <c r="X81" s="71"/>
      <c r="Y81" s="62"/>
      <c r="Z81" s="70"/>
      <c r="AA81" s="70"/>
      <c r="AB81" s="70"/>
      <c r="AC81" s="71"/>
      <c r="AD81" s="62"/>
      <c r="AE81" s="62"/>
      <c r="AF81" s="69"/>
      <c r="AG81" s="69"/>
      <c r="AH81" s="69"/>
      <c r="AI81" s="70"/>
      <c r="AJ81" s="70"/>
      <c r="AK81" s="70"/>
      <c r="AL81" s="70"/>
      <c r="AM81" s="71"/>
      <c r="AN81" s="62"/>
      <c r="AO81" s="70"/>
      <c r="AP81" s="70"/>
      <c r="AQ81" s="70"/>
      <c r="AR81" s="71"/>
      <c r="AS81" s="62"/>
      <c r="AT81" s="62"/>
      <c r="AU81" s="62"/>
      <c r="AV81" s="62"/>
      <c r="AW81" s="1"/>
      <c r="AX81" s="1"/>
      <c r="AY81" s="1"/>
      <c r="AZ81" s="1"/>
      <c r="BA81" s="1"/>
      <c r="BB81" s="1"/>
      <c r="BC81" s="1"/>
      <c r="BD81" s="1"/>
      <c r="BE81" s="2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 t="s">
        <v>68</v>
      </c>
      <c r="B82" s="78">
        <v>2246807.8600000003</v>
      </c>
      <c r="C82" s="78">
        <v>512033.59999999963</v>
      </c>
      <c r="D82" s="78">
        <v>1210249.6399999999</v>
      </c>
      <c r="E82" s="19">
        <v>1186758.53</v>
      </c>
      <c r="F82" s="19">
        <v>2735350.35</v>
      </c>
      <c r="G82" s="83">
        <v>2826681.9799999995</v>
      </c>
      <c r="H82" s="19">
        <v>-91331.629999999423</v>
      </c>
      <c r="I82" s="21">
        <v>-3.2310543119533852E-2</v>
      </c>
      <c r="J82" s="1"/>
      <c r="K82" s="19">
        <v>2758841.46</v>
      </c>
      <c r="L82" s="83">
        <v>2834389.6899999995</v>
      </c>
      <c r="M82" s="19">
        <v>-75548.229999999516</v>
      </c>
      <c r="N82" s="21">
        <v>-2.6654143665051033E-2</v>
      </c>
      <c r="O82" s="62"/>
      <c r="P82" s="62"/>
      <c r="Q82" s="69"/>
      <c r="R82" s="69"/>
      <c r="S82" s="69"/>
      <c r="T82" s="70"/>
      <c r="U82" s="70"/>
      <c r="V82" s="70"/>
      <c r="W82" s="70"/>
      <c r="X82" s="71"/>
      <c r="Y82" s="62"/>
      <c r="Z82" s="70"/>
      <c r="AA82" s="70"/>
      <c r="AB82" s="70"/>
      <c r="AC82" s="71"/>
      <c r="AD82" s="62"/>
      <c r="AE82" s="62"/>
      <c r="AF82" s="69"/>
      <c r="AG82" s="69"/>
      <c r="AH82" s="69"/>
      <c r="AI82" s="70"/>
      <c r="AJ82" s="70"/>
      <c r="AK82" s="70"/>
      <c r="AL82" s="70"/>
      <c r="AM82" s="71"/>
      <c r="AN82" s="62"/>
      <c r="AO82" s="70"/>
      <c r="AP82" s="70"/>
      <c r="AQ82" s="70"/>
      <c r="AR82" s="71"/>
      <c r="AS82" s="62"/>
      <c r="AT82" s="62"/>
      <c r="AU82" s="62"/>
      <c r="AV82" s="62"/>
      <c r="AW82" s="1"/>
      <c r="AX82" s="1"/>
      <c r="AY82" s="1"/>
      <c r="AZ82" s="1"/>
      <c r="BA82" s="1"/>
      <c r="BB82" s="1"/>
      <c r="BC82" s="1"/>
      <c r="BD82" s="1"/>
      <c r="BE82" s="2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 t="s">
        <v>69</v>
      </c>
      <c r="B83" s="78">
        <v>5236016.58</v>
      </c>
      <c r="C83" s="78">
        <v>1079929.209999999</v>
      </c>
      <c r="D83" s="78">
        <v>2948113.76</v>
      </c>
      <c r="E83" s="19">
        <v>2888446.7</v>
      </c>
      <c r="F83" s="19">
        <v>6256278.7299999995</v>
      </c>
      <c r="G83" s="83">
        <v>7329774.4399999995</v>
      </c>
      <c r="H83" s="19">
        <v>-1073495.71</v>
      </c>
      <c r="I83" s="21">
        <v>-0.14645685468051051</v>
      </c>
      <c r="J83" s="1"/>
      <c r="K83" s="19">
        <v>6315945.7899999991</v>
      </c>
      <c r="L83" s="83">
        <v>7349554.9699999997</v>
      </c>
      <c r="M83" s="19">
        <v>-1033609.1800000006</v>
      </c>
      <c r="N83" s="21">
        <v>-0.14063561456701379</v>
      </c>
      <c r="O83" s="62"/>
      <c r="P83" s="62"/>
      <c r="Q83" s="69"/>
      <c r="R83" s="69"/>
      <c r="S83" s="69"/>
      <c r="T83" s="70"/>
      <c r="U83" s="70"/>
      <c r="V83" s="70"/>
      <c r="W83" s="70"/>
      <c r="X83" s="71"/>
      <c r="Y83" s="62"/>
      <c r="Z83" s="70"/>
      <c r="AA83" s="70"/>
      <c r="AB83" s="70"/>
      <c r="AC83" s="71"/>
      <c r="AD83" s="62"/>
      <c r="AE83" s="62"/>
      <c r="AF83" s="69"/>
      <c r="AG83" s="69"/>
      <c r="AH83" s="69"/>
      <c r="AI83" s="70"/>
      <c r="AJ83" s="70"/>
      <c r="AK83" s="70"/>
      <c r="AL83" s="70"/>
      <c r="AM83" s="71"/>
      <c r="AN83" s="62"/>
      <c r="AO83" s="70"/>
      <c r="AP83" s="70"/>
      <c r="AQ83" s="70"/>
      <c r="AR83" s="71"/>
      <c r="AS83" s="62"/>
      <c r="AT83" s="62"/>
      <c r="AU83" s="62"/>
      <c r="AV83" s="62"/>
      <c r="AW83" s="1"/>
      <c r="AX83" s="1"/>
      <c r="AY83" s="1"/>
      <c r="AZ83" s="1"/>
      <c r="BA83" s="1"/>
      <c r="BB83" s="1"/>
      <c r="BC83" s="1"/>
      <c r="BD83" s="1"/>
      <c r="BE83" s="2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 t="s">
        <v>70</v>
      </c>
      <c r="B84" s="78">
        <v>769121.41</v>
      </c>
      <c r="C84" s="78">
        <v>186668.6399999999</v>
      </c>
      <c r="D84" s="78">
        <v>451489.78</v>
      </c>
      <c r="E84" s="19">
        <v>458639.77</v>
      </c>
      <c r="F84" s="19">
        <v>962940.03999999992</v>
      </c>
      <c r="G84" s="83">
        <v>1004828.8299999998</v>
      </c>
      <c r="H84" s="19">
        <v>-41888.789999999921</v>
      </c>
      <c r="I84" s="21">
        <v>-4.1687488206324619E-2</v>
      </c>
      <c r="J84" s="1"/>
      <c r="K84" s="19">
        <v>955790.04999999993</v>
      </c>
      <c r="L84" s="83">
        <v>1008057.32</v>
      </c>
      <c r="M84" s="19">
        <v>-52267.270000000019</v>
      </c>
      <c r="N84" s="21">
        <v>-5.1849501970780865E-2</v>
      </c>
      <c r="O84" s="62"/>
      <c r="P84" s="62"/>
      <c r="Q84" s="69"/>
      <c r="R84" s="69"/>
      <c r="S84" s="69"/>
      <c r="T84" s="70"/>
      <c r="U84" s="70"/>
      <c r="V84" s="70"/>
      <c r="W84" s="70"/>
      <c r="X84" s="71"/>
      <c r="Y84" s="62"/>
      <c r="Z84" s="70"/>
      <c r="AA84" s="70"/>
      <c r="AB84" s="70"/>
      <c r="AC84" s="71"/>
      <c r="AD84" s="62"/>
      <c r="AE84" s="62"/>
      <c r="AF84" s="69"/>
      <c r="AG84" s="69"/>
      <c r="AH84" s="69"/>
      <c r="AI84" s="70"/>
      <c r="AJ84" s="70"/>
      <c r="AK84" s="70"/>
      <c r="AL84" s="70"/>
      <c r="AM84" s="71"/>
      <c r="AN84" s="62"/>
      <c r="AO84" s="70"/>
      <c r="AP84" s="70"/>
      <c r="AQ84" s="70"/>
      <c r="AR84" s="71"/>
      <c r="AS84" s="62"/>
      <c r="AT84" s="62"/>
      <c r="AU84" s="62"/>
      <c r="AV84" s="62"/>
      <c r="AW84" s="1"/>
      <c r="AX84" s="1"/>
      <c r="AY84" s="1"/>
      <c r="AZ84" s="1"/>
      <c r="BA84" s="1"/>
      <c r="BB84" s="1"/>
      <c r="BC84" s="1"/>
      <c r="BD84" s="1"/>
      <c r="BE84" s="2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 t="s">
        <v>71</v>
      </c>
      <c r="B85" s="78">
        <v>1988507.92</v>
      </c>
      <c r="C85" s="78">
        <v>432449.40000000037</v>
      </c>
      <c r="D85" s="78">
        <v>1179468.6499999999</v>
      </c>
      <c r="E85" s="19">
        <v>1156826.7</v>
      </c>
      <c r="F85" s="19">
        <v>2398315.37</v>
      </c>
      <c r="G85" s="83">
        <v>2850639.74</v>
      </c>
      <c r="H85" s="19">
        <v>-452324.37000000011</v>
      </c>
      <c r="I85" s="21">
        <v>-0.15867468752821079</v>
      </c>
      <c r="J85" s="1"/>
      <c r="K85" s="19">
        <v>2420957.3200000003</v>
      </c>
      <c r="L85" s="83">
        <v>2860752.5500000003</v>
      </c>
      <c r="M85" s="19">
        <v>-439795.23</v>
      </c>
      <c r="N85" s="21">
        <v>-0.15373410398602982</v>
      </c>
      <c r="O85" s="62"/>
      <c r="P85" s="62"/>
      <c r="Q85" s="69"/>
      <c r="R85" s="69"/>
      <c r="S85" s="69"/>
      <c r="T85" s="70"/>
      <c r="U85" s="70"/>
      <c r="V85" s="70"/>
      <c r="W85" s="70"/>
      <c r="X85" s="71"/>
      <c r="Y85" s="62"/>
      <c r="Z85" s="70"/>
      <c r="AA85" s="70"/>
      <c r="AB85" s="70"/>
      <c r="AC85" s="71"/>
      <c r="AD85" s="62"/>
      <c r="AE85" s="62"/>
      <c r="AF85" s="69"/>
      <c r="AG85" s="69"/>
      <c r="AH85" s="69"/>
      <c r="AI85" s="70"/>
      <c r="AJ85" s="70"/>
      <c r="AK85" s="70"/>
      <c r="AL85" s="70"/>
      <c r="AM85" s="71"/>
      <c r="AN85" s="62"/>
      <c r="AO85" s="70"/>
      <c r="AP85" s="70"/>
      <c r="AQ85" s="70"/>
      <c r="AR85" s="71"/>
      <c r="AS85" s="62"/>
      <c r="AT85" s="62"/>
      <c r="AU85" s="62"/>
      <c r="AV85" s="62"/>
      <c r="AW85" s="1"/>
      <c r="AX85" s="1"/>
      <c r="AY85" s="1"/>
      <c r="AZ85" s="1"/>
      <c r="BA85" s="1"/>
      <c r="BB85" s="1"/>
      <c r="BC85" s="1"/>
      <c r="BD85" s="1"/>
      <c r="BE85" s="2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 t="s">
        <v>72</v>
      </c>
      <c r="B86" s="78">
        <v>1856392.9</v>
      </c>
      <c r="C86" s="78">
        <v>412739.33000000007</v>
      </c>
      <c r="D86" s="78">
        <v>1032465.5</v>
      </c>
      <c r="E86" s="19">
        <v>1011929.23</v>
      </c>
      <c r="F86" s="19">
        <v>2248595.96</v>
      </c>
      <c r="G86" s="83">
        <v>2476871.1099999994</v>
      </c>
      <c r="H86" s="19">
        <v>-228275.14999999944</v>
      </c>
      <c r="I86" s="21">
        <v>-9.2162708458414455E-2</v>
      </c>
      <c r="J86" s="1"/>
      <c r="K86" s="19">
        <v>2269132.23</v>
      </c>
      <c r="L86" s="83">
        <v>2481250.8499999996</v>
      </c>
      <c r="M86" s="19">
        <v>-212118.61999999965</v>
      </c>
      <c r="N86" s="21">
        <v>-8.5488583308696797E-2</v>
      </c>
      <c r="O86" s="62"/>
      <c r="P86" s="62"/>
      <c r="Q86" s="69"/>
      <c r="R86" s="69"/>
      <c r="S86" s="69"/>
      <c r="T86" s="70"/>
      <c r="U86" s="70"/>
      <c r="V86" s="70"/>
      <c r="W86" s="70"/>
      <c r="X86" s="71"/>
      <c r="Y86" s="62"/>
      <c r="Z86" s="70"/>
      <c r="AA86" s="70"/>
      <c r="AB86" s="70"/>
      <c r="AC86" s="71"/>
      <c r="AD86" s="62"/>
      <c r="AE86" s="62"/>
      <c r="AF86" s="69"/>
      <c r="AG86" s="69"/>
      <c r="AH86" s="69"/>
      <c r="AI86" s="70"/>
      <c r="AJ86" s="70"/>
      <c r="AK86" s="70"/>
      <c r="AL86" s="70"/>
      <c r="AM86" s="71"/>
      <c r="AN86" s="62"/>
      <c r="AO86" s="70"/>
      <c r="AP86" s="70"/>
      <c r="AQ86" s="70"/>
      <c r="AR86" s="71"/>
      <c r="AS86" s="62"/>
      <c r="AT86" s="62"/>
      <c r="AU86" s="62"/>
      <c r="AV86" s="62"/>
      <c r="AW86" s="1"/>
      <c r="AX86" s="1"/>
      <c r="AY86" s="1"/>
      <c r="AZ86" s="1"/>
      <c r="BA86" s="1"/>
      <c r="BB86" s="1"/>
      <c r="BC86" s="1"/>
      <c r="BD86" s="1"/>
      <c r="BE86" s="2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 t="s">
        <v>73</v>
      </c>
      <c r="B87" s="78">
        <v>31481810.630000003</v>
      </c>
      <c r="C87" s="78">
        <v>6815029.3899999931</v>
      </c>
      <c r="D87" s="78">
        <v>17873772.329999998</v>
      </c>
      <c r="E87" s="19">
        <v>17512869.43</v>
      </c>
      <c r="F87" s="19">
        <v>37935937.119999997</v>
      </c>
      <c r="G87" s="83">
        <v>43332800.329999998</v>
      </c>
      <c r="H87" s="19">
        <v>-5396863.2100000009</v>
      </c>
      <c r="I87" s="21">
        <v>-0.124544529061134</v>
      </c>
      <c r="J87" s="1"/>
      <c r="K87" s="19">
        <v>38296840.019999996</v>
      </c>
      <c r="L87" s="83">
        <v>43378708.219999999</v>
      </c>
      <c r="M87" s="19">
        <v>-5081868.200000003</v>
      </c>
      <c r="N87" s="21">
        <v>-0.11715121100948278</v>
      </c>
      <c r="O87" s="62"/>
      <c r="P87" s="62"/>
      <c r="Q87" s="69"/>
      <c r="R87" s="69"/>
      <c r="S87" s="69"/>
      <c r="T87" s="70"/>
      <c r="U87" s="70"/>
      <c r="V87" s="70"/>
      <c r="W87" s="70"/>
      <c r="X87" s="71"/>
      <c r="Y87" s="62"/>
      <c r="Z87" s="70"/>
      <c r="AA87" s="70"/>
      <c r="AB87" s="70"/>
      <c r="AC87" s="71"/>
      <c r="AD87" s="62"/>
      <c r="AE87" s="62"/>
      <c r="AF87" s="69"/>
      <c r="AG87" s="69"/>
      <c r="AH87" s="69"/>
      <c r="AI87" s="70"/>
      <c r="AJ87" s="70"/>
      <c r="AK87" s="70"/>
      <c r="AL87" s="70"/>
      <c r="AM87" s="71"/>
      <c r="AN87" s="62"/>
      <c r="AO87" s="70"/>
      <c r="AP87" s="70"/>
      <c r="AQ87" s="70"/>
      <c r="AR87" s="71"/>
      <c r="AS87" s="62"/>
      <c r="AT87" s="62"/>
      <c r="AU87" s="62"/>
      <c r="AV87" s="62"/>
      <c r="AW87" s="1"/>
      <c r="AX87" s="1"/>
      <c r="AY87" s="1"/>
      <c r="AZ87" s="1"/>
      <c r="BA87" s="1"/>
      <c r="BB87" s="1"/>
      <c r="BC87" s="1"/>
      <c r="BD87" s="1"/>
      <c r="BE87" s="2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 t="s">
        <v>74</v>
      </c>
      <c r="B88" s="78">
        <v>2040517</v>
      </c>
      <c r="C88" s="78">
        <v>429226.06000000006</v>
      </c>
      <c r="D88" s="78">
        <v>1146692.2</v>
      </c>
      <c r="E88" s="19">
        <v>1125130.04</v>
      </c>
      <c r="F88" s="19">
        <v>2448180.9000000004</v>
      </c>
      <c r="G88" s="83">
        <v>2557361.0699999998</v>
      </c>
      <c r="H88" s="19">
        <v>-109180.16999999946</v>
      </c>
      <c r="I88" s="21">
        <v>-4.2692512715851838E-2</v>
      </c>
      <c r="J88" s="1"/>
      <c r="K88" s="19">
        <v>2469743.06</v>
      </c>
      <c r="L88" s="83">
        <v>2568110.2999999998</v>
      </c>
      <c r="M88" s="19">
        <v>-98367.239999999758</v>
      </c>
      <c r="N88" s="21">
        <v>-3.8303354805282241E-2</v>
      </c>
      <c r="O88" s="62"/>
      <c r="P88" s="62"/>
      <c r="Q88" s="69"/>
      <c r="R88" s="69"/>
      <c r="S88" s="69"/>
      <c r="T88" s="70"/>
      <c r="U88" s="70"/>
      <c r="V88" s="70"/>
      <c r="W88" s="70"/>
      <c r="X88" s="71"/>
      <c r="Y88" s="62"/>
      <c r="Z88" s="70"/>
      <c r="AA88" s="70"/>
      <c r="AB88" s="70"/>
      <c r="AC88" s="71"/>
      <c r="AD88" s="62"/>
      <c r="AE88" s="62"/>
      <c r="AF88" s="69"/>
      <c r="AG88" s="69"/>
      <c r="AH88" s="69"/>
      <c r="AI88" s="70"/>
      <c r="AJ88" s="70"/>
      <c r="AK88" s="70"/>
      <c r="AL88" s="70"/>
      <c r="AM88" s="71"/>
      <c r="AN88" s="62"/>
      <c r="AO88" s="70"/>
      <c r="AP88" s="70"/>
      <c r="AQ88" s="70"/>
      <c r="AR88" s="71"/>
      <c r="AS88" s="62"/>
      <c r="AT88" s="62"/>
      <c r="AU88" s="62"/>
      <c r="AV88" s="62"/>
      <c r="AW88" s="1"/>
      <c r="AX88" s="1"/>
      <c r="AY88" s="1"/>
      <c r="AZ88" s="1"/>
      <c r="BA88" s="1"/>
      <c r="BB88" s="1"/>
      <c r="BC88" s="1"/>
      <c r="BD88" s="1"/>
      <c r="BE88" s="2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 t="s">
        <v>75</v>
      </c>
      <c r="B89" s="78">
        <v>73604535.140000001</v>
      </c>
      <c r="C89" s="78">
        <v>16538697.939999998</v>
      </c>
      <c r="D89" s="78">
        <v>41143295.039999999</v>
      </c>
      <c r="E89" s="19">
        <v>40334528.799999997</v>
      </c>
      <c r="F89" s="19">
        <v>89334466.840000004</v>
      </c>
      <c r="G89" s="83">
        <v>98308351.429999977</v>
      </c>
      <c r="H89" s="19">
        <v>-8973884.5899999738</v>
      </c>
      <c r="I89" s="21">
        <v>-9.128303403998983E-2</v>
      </c>
      <c r="J89" s="1"/>
      <c r="K89" s="19">
        <v>90143233.079999998</v>
      </c>
      <c r="L89" s="83">
        <v>98366110.86999999</v>
      </c>
      <c r="M89" s="19">
        <v>-8222877.7899999917</v>
      </c>
      <c r="N89" s="21">
        <v>-8.3594621331194996E-2</v>
      </c>
      <c r="O89" s="62"/>
      <c r="P89" s="62"/>
      <c r="Q89" s="69"/>
      <c r="R89" s="69"/>
      <c r="S89" s="69"/>
      <c r="T89" s="70"/>
      <c r="U89" s="70"/>
      <c r="V89" s="70"/>
      <c r="W89" s="70"/>
      <c r="X89" s="71"/>
      <c r="Y89" s="62"/>
      <c r="Z89" s="70"/>
      <c r="AA89" s="70"/>
      <c r="AB89" s="70"/>
      <c r="AC89" s="71"/>
      <c r="AD89" s="62"/>
      <c r="AE89" s="62"/>
      <c r="AF89" s="69"/>
      <c r="AG89" s="69"/>
      <c r="AH89" s="69"/>
      <c r="AI89" s="70"/>
      <c r="AJ89" s="70"/>
      <c r="AK89" s="70"/>
      <c r="AL89" s="70"/>
      <c r="AM89" s="71"/>
      <c r="AN89" s="62"/>
      <c r="AO89" s="70"/>
      <c r="AP89" s="70"/>
      <c r="AQ89" s="70"/>
      <c r="AR89" s="71"/>
      <c r="AS89" s="62"/>
      <c r="AT89" s="62"/>
      <c r="AU89" s="62"/>
      <c r="AV89" s="62"/>
      <c r="AW89" s="1"/>
      <c r="AX89" s="1"/>
      <c r="AY89" s="1"/>
      <c r="AZ89" s="1"/>
      <c r="BA89" s="1"/>
      <c r="BB89" s="1"/>
      <c r="BC89" s="1"/>
      <c r="BD89" s="1"/>
      <c r="BE89" s="2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 t="s">
        <v>76</v>
      </c>
      <c r="B90" s="78">
        <v>8210391.6400000006</v>
      </c>
      <c r="C90" s="78">
        <v>1839567.5299999993</v>
      </c>
      <c r="D90" s="78">
        <v>4602295.0199999996</v>
      </c>
      <c r="E90" s="19">
        <v>4507203.84</v>
      </c>
      <c r="F90" s="19">
        <v>9954867.9900000002</v>
      </c>
      <c r="G90" s="83">
        <v>11011888.540000001</v>
      </c>
      <c r="H90" s="19">
        <v>-1057020.5500000007</v>
      </c>
      <c r="I90" s="21">
        <v>-9.5989034592970923E-2</v>
      </c>
      <c r="J90" s="1"/>
      <c r="K90" s="19">
        <v>10049959.17</v>
      </c>
      <c r="L90" s="83">
        <v>11020215.960000001</v>
      </c>
      <c r="M90" s="19">
        <v>-970256.79000000097</v>
      </c>
      <c r="N90" s="21">
        <v>-8.8043355368146559E-2</v>
      </c>
      <c r="O90" s="62"/>
      <c r="P90" s="62"/>
      <c r="Q90" s="69"/>
      <c r="R90" s="69"/>
      <c r="S90" s="69"/>
      <c r="T90" s="70"/>
      <c r="U90" s="70"/>
      <c r="V90" s="70"/>
      <c r="W90" s="70"/>
      <c r="X90" s="71"/>
      <c r="Y90" s="62"/>
      <c r="Z90" s="70"/>
      <c r="AA90" s="70"/>
      <c r="AB90" s="70"/>
      <c r="AC90" s="71"/>
      <c r="AD90" s="62"/>
      <c r="AE90" s="62"/>
      <c r="AF90" s="69"/>
      <c r="AG90" s="69"/>
      <c r="AH90" s="69"/>
      <c r="AI90" s="70"/>
      <c r="AJ90" s="70"/>
      <c r="AK90" s="70"/>
      <c r="AL90" s="70"/>
      <c r="AM90" s="71"/>
      <c r="AN90" s="62"/>
      <c r="AO90" s="70"/>
      <c r="AP90" s="70"/>
      <c r="AQ90" s="70"/>
      <c r="AR90" s="71"/>
      <c r="AS90" s="62"/>
      <c r="AT90" s="62"/>
      <c r="AU90" s="62"/>
      <c r="AV90" s="62"/>
      <c r="AW90" s="1"/>
      <c r="AX90" s="1"/>
      <c r="AY90" s="1"/>
      <c r="AZ90" s="1"/>
      <c r="BA90" s="1"/>
      <c r="BB90" s="1"/>
      <c r="BC90" s="1"/>
      <c r="BD90" s="1"/>
      <c r="BE90" s="2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 t="s">
        <v>32</v>
      </c>
      <c r="B91" s="78">
        <v>8899526.5299999993</v>
      </c>
      <c r="C91" s="78">
        <v>1914103.1400000006</v>
      </c>
      <c r="D91" s="78">
        <v>5048845.5</v>
      </c>
      <c r="E91" s="19">
        <v>4955842.51</v>
      </c>
      <c r="F91" s="19">
        <v>10720626.68</v>
      </c>
      <c r="G91" s="83">
        <v>12228198.640000001</v>
      </c>
      <c r="H91" s="19">
        <v>-1507571.9600000009</v>
      </c>
      <c r="I91" s="21">
        <v>-0.12328651213340125</v>
      </c>
      <c r="J91" s="1"/>
      <c r="K91" s="19">
        <v>10813629.67</v>
      </c>
      <c r="L91" s="83">
        <v>12251579.18</v>
      </c>
      <c r="M91" s="19">
        <v>-1437949.5099999998</v>
      </c>
      <c r="N91" s="21">
        <v>-0.1173685031842564</v>
      </c>
      <c r="O91" s="62"/>
      <c r="P91" s="62"/>
      <c r="Q91" s="69"/>
      <c r="R91" s="69"/>
      <c r="S91" s="69"/>
      <c r="T91" s="70"/>
      <c r="U91" s="70"/>
      <c r="V91" s="70"/>
      <c r="W91" s="70"/>
      <c r="X91" s="71"/>
      <c r="Y91" s="62"/>
      <c r="Z91" s="70"/>
      <c r="AA91" s="70"/>
      <c r="AB91" s="70"/>
      <c r="AC91" s="71"/>
      <c r="AD91" s="62"/>
      <c r="AE91" s="62"/>
      <c r="AF91" s="69"/>
      <c r="AG91" s="69"/>
      <c r="AH91" s="69"/>
      <c r="AI91" s="70"/>
      <c r="AJ91" s="70"/>
      <c r="AK91" s="70"/>
      <c r="AL91" s="70"/>
      <c r="AM91" s="71"/>
      <c r="AN91" s="62"/>
      <c r="AO91" s="70"/>
      <c r="AP91" s="70"/>
      <c r="AQ91" s="70"/>
      <c r="AR91" s="71"/>
      <c r="AS91" s="62"/>
      <c r="AT91" s="62"/>
      <c r="AU91" s="62"/>
      <c r="AV91" s="62"/>
      <c r="AW91" s="1"/>
      <c r="AX91" s="1"/>
      <c r="AY91" s="1"/>
      <c r="AZ91" s="1"/>
      <c r="BA91" s="1"/>
      <c r="BB91" s="1"/>
      <c r="BC91" s="1"/>
      <c r="BD91" s="1"/>
      <c r="BE91" s="2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 t="s">
        <v>77</v>
      </c>
      <c r="B92" s="78">
        <v>22648988.18</v>
      </c>
      <c r="C92" s="78">
        <v>5053653.3299999982</v>
      </c>
      <c r="D92" s="78">
        <v>12761131.43</v>
      </c>
      <c r="E92" s="19">
        <v>12517567.630000001</v>
      </c>
      <c r="F92" s="19">
        <v>27459077.710000001</v>
      </c>
      <c r="G92" s="83">
        <v>31309908.010000002</v>
      </c>
      <c r="H92" s="19">
        <v>-3850830.3000000007</v>
      </c>
      <c r="I92" s="21">
        <v>-0.12299078933001317</v>
      </c>
      <c r="J92" s="1"/>
      <c r="K92" s="19">
        <v>27702641.509999998</v>
      </c>
      <c r="L92" s="83">
        <v>31354033.990000002</v>
      </c>
      <c r="M92" s="19">
        <v>-3651392.4800000042</v>
      </c>
      <c r="N92" s="21">
        <v>-0.11645686424798074</v>
      </c>
      <c r="O92" s="62"/>
      <c r="P92" s="62"/>
      <c r="Q92" s="69"/>
      <c r="R92" s="69"/>
      <c r="S92" s="69"/>
      <c r="T92" s="70"/>
      <c r="U92" s="70"/>
      <c r="V92" s="70"/>
      <c r="W92" s="70"/>
      <c r="X92" s="71"/>
      <c r="Y92" s="62"/>
      <c r="Z92" s="70"/>
      <c r="AA92" s="70"/>
      <c r="AB92" s="70"/>
      <c r="AC92" s="71"/>
      <c r="AD92" s="62"/>
      <c r="AE92" s="62"/>
      <c r="AF92" s="69"/>
      <c r="AG92" s="69"/>
      <c r="AH92" s="69"/>
      <c r="AI92" s="70"/>
      <c r="AJ92" s="70"/>
      <c r="AK92" s="70"/>
      <c r="AL92" s="70"/>
      <c r="AM92" s="71"/>
      <c r="AN92" s="62"/>
      <c r="AO92" s="70"/>
      <c r="AP92" s="70"/>
      <c r="AQ92" s="70"/>
      <c r="AR92" s="71"/>
      <c r="AS92" s="62"/>
      <c r="AT92" s="62"/>
      <c r="AU92" s="62"/>
      <c r="AV92" s="62"/>
      <c r="AW92" s="1"/>
      <c r="AX92" s="1"/>
      <c r="AY92" s="1"/>
      <c r="AZ92" s="1"/>
      <c r="BA92" s="1"/>
      <c r="BB92" s="1"/>
      <c r="BC92" s="1"/>
      <c r="BD92" s="1"/>
      <c r="BE92" s="2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 t="s">
        <v>78</v>
      </c>
      <c r="B93" s="78">
        <v>5418621.0999999996</v>
      </c>
      <c r="C93" s="78">
        <v>1182684.2600000007</v>
      </c>
      <c r="D93" s="78">
        <v>3147523.2</v>
      </c>
      <c r="E93" s="19">
        <v>3082745.11</v>
      </c>
      <c r="F93" s="19">
        <v>6536527.2699999996</v>
      </c>
      <c r="G93" s="83">
        <v>7436418.3599999985</v>
      </c>
      <c r="H93" s="19">
        <v>-899891.08999999892</v>
      </c>
      <c r="I93" s="21">
        <v>-0.12101135875308644</v>
      </c>
      <c r="J93" s="1"/>
      <c r="K93" s="19">
        <v>6601305.3600000003</v>
      </c>
      <c r="L93" s="83">
        <v>7450182.5699999984</v>
      </c>
      <c r="M93" s="19">
        <v>-848877.2099999981</v>
      </c>
      <c r="N93" s="21">
        <v>-0.11394045743499115</v>
      </c>
      <c r="O93" s="62"/>
      <c r="P93" s="62"/>
      <c r="Q93" s="69"/>
      <c r="R93" s="69"/>
      <c r="S93" s="69"/>
      <c r="T93" s="70"/>
      <c r="U93" s="70"/>
      <c r="V93" s="70"/>
      <c r="W93" s="70"/>
      <c r="X93" s="71"/>
      <c r="Y93" s="62"/>
      <c r="Z93" s="70"/>
      <c r="AA93" s="70"/>
      <c r="AB93" s="70"/>
      <c r="AC93" s="71"/>
      <c r="AD93" s="62"/>
      <c r="AE93" s="62"/>
      <c r="AF93" s="69"/>
      <c r="AG93" s="69"/>
      <c r="AH93" s="69"/>
      <c r="AI93" s="70"/>
      <c r="AJ93" s="70"/>
      <c r="AK93" s="70"/>
      <c r="AL93" s="70"/>
      <c r="AM93" s="71"/>
      <c r="AN93" s="62"/>
      <c r="AO93" s="70"/>
      <c r="AP93" s="70"/>
      <c r="AQ93" s="70"/>
      <c r="AR93" s="71"/>
      <c r="AS93" s="62"/>
      <c r="AT93" s="62"/>
      <c r="AU93" s="62"/>
      <c r="AV93" s="62"/>
      <c r="AW93" s="1"/>
      <c r="AX93" s="1"/>
      <c r="AY93" s="1"/>
      <c r="AZ93" s="1"/>
      <c r="BA93" s="1"/>
      <c r="BB93" s="1"/>
      <c r="BC93" s="1"/>
      <c r="BD93" s="1"/>
      <c r="BE93" s="2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 t="s">
        <v>79</v>
      </c>
      <c r="B94" s="78">
        <v>18449799.390000001</v>
      </c>
      <c r="C94" s="78">
        <v>3863833.7100000009</v>
      </c>
      <c r="D94" s="78">
        <v>10175291.560000001</v>
      </c>
      <c r="E94" s="19">
        <v>9971891.2100000009</v>
      </c>
      <c r="F94" s="19">
        <v>22110232.75</v>
      </c>
      <c r="G94" s="83">
        <v>24575742.380000003</v>
      </c>
      <c r="H94" s="19">
        <v>-2465509.6300000027</v>
      </c>
      <c r="I94" s="21">
        <v>-0.10032289531186089</v>
      </c>
      <c r="J94" s="1"/>
      <c r="K94" s="19">
        <v>22313633.100000001</v>
      </c>
      <c r="L94" s="83">
        <v>24600767.470000003</v>
      </c>
      <c r="M94" s="19">
        <v>-2287134.370000001</v>
      </c>
      <c r="N94" s="21">
        <v>-9.2970041393590774E-2</v>
      </c>
      <c r="O94" s="62"/>
      <c r="P94" s="62"/>
      <c r="Q94" s="69"/>
      <c r="R94" s="69"/>
      <c r="S94" s="69"/>
      <c r="T94" s="70"/>
      <c r="U94" s="70"/>
      <c r="V94" s="70"/>
      <c r="W94" s="70"/>
      <c r="X94" s="71"/>
      <c r="Y94" s="62"/>
      <c r="Z94" s="70"/>
      <c r="AA94" s="70"/>
      <c r="AB94" s="70"/>
      <c r="AC94" s="71"/>
      <c r="AD94" s="62"/>
      <c r="AE94" s="62"/>
      <c r="AF94" s="69"/>
      <c r="AG94" s="69"/>
      <c r="AH94" s="69"/>
      <c r="AI94" s="70"/>
      <c r="AJ94" s="70"/>
      <c r="AK94" s="70"/>
      <c r="AL94" s="70"/>
      <c r="AM94" s="71"/>
      <c r="AN94" s="62"/>
      <c r="AO94" s="70"/>
      <c r="AP94" s="70"/>
      <c r="AQ94" s="70"/>
      <c r="AR94" s="71"/>
      <c r="AS94" s="62"/>
      <c r="AT94" s="62"/>
      <c r="AU94" s="62"/>
      <c r="AV94" s="62"/>
      <c r="AW94" s="1"/>
      <c r="AX94" s="1"/>
      <c r="AY94" s="1"/>
      <c r="AZ94" s="1"/>
      <c r="BA94" s="1"/>
      <c r="BB94" s="1"/>
      <c r="BC94" s="1"/>
      <c r="BD94" s="1"/>
      <c r="BE94" s="2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 t="s">
        <v>80</v>
      </c>
      <c r="B95" s="78">
        <v>1020485.09</v>
      </c>
      <c r="C95" s="78">
        <v>228538.65000000002</v>
      </c>
      <c r="D95" s="78">
        <v>573248.68999999994</v>
      </c>
      <c r="E95" s="19">
        <v>561544.30000000005</v>
      </c>
      <c r="F95" s="19">
        <v>1237319.3500000001</v>
      </c>
      <c r="G95" s="83">
        <v>1358254.13</v>
      </c>
      <c r="H95" s="19">
        <v>-120934.7799999998</v>
      </c>
      <c r="I95" s="21">
        <v>-8.9036931549768106E-2</v>
      </c>
      <c r="J95" s="1"/>
      <c r="K95" s="19">
        <v>1249023.74</v>
      </c>
      <c r="L95" s="83">
        <v>1361010.3499999999</v>
      </c>
      <c r="M95" s="19">
        <v>-111986.60999999987</v>
      </c>
      <c r="N95" s="21">
        <v>-8.2281967951235546E-2</v>
      </c>
      <c r="O95" s="62"/>
      <c r="P95" s="62"/>
      <c r="Q95" s="69"/>
      <c r="R95" s="69"/>
      <c r="S95" s="69"/>
      <c r="T95" s="70"/>
      <c r="U95" s="70"/>
      <c r="V95" s="70"/>
      <c r="W95" s="70"/>
      <c r="X95" s="71"/>
      <c r="Y95" s="62"/>
      <c r="Z95" s="70"/>
      <c r="AA95" s="70"/>
      <c r="AB95" s="70"/>
      <c r="AC95" s="71"/>
      <c r="AD95" s="62"/>
      <c r="AE95" s="62"/>
      <c r="AF95" s="69"/>
      <c r="AG95" s="69"/>
      <c r="AH95" s="69"/>
      <c r="AI95" s="70"/>
      <c r="AJ95" s="70"/>
      <c r="AK95" s="70"/>
      <c r="AL95" s="70"/>
      <c r="AM95" s="71"/>
      <c r="AN95" s="62"/>
      <c r="AO95" s="70"/>
      <c r="AP95" s="70"/>
      <c r="AQ95" s="70"/>
      <c r="AR95" s="71"/>
      <c r="AS95" s="62"/>
      <c r="AT95" s="62"/>
      <c r="AU95" s="62"/>
      <c r="AV95" s="62"/>
      <c r="AW95" s="1"/>
      <c r="AX95" s="1"/>
      <c r="AY95" s="1"/>
      <c r="AZ95" s="1"/>
      <c r="BA95" s="1"/>
      <c r="BB95" s="1"/>
      <c r="BC95" s="1"/>
      <c r="BD95" s="1"/>
      <c r="BE95" s="2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 t="s">
        <v>34</v>
      </c>
      <c r="B96" s="78">
        <v>2959783.0300000003</v>
      </c>
      <c r="C96" s="78">
        <v>648434.4599999995</v>
      </c>
      <c r="D96" s="78">
        <v>1666030.79</v>
      </c>
      <c r="E96" s="19">
        <v>1636996.76</v>
      </c>
      <c r="F96" s="19">
        <v>3579183.46</v>
      </c>
      <c r="G96" s="83">
        <v>4052580.84</v>
      </c>
      <c r="H96" s="19">
        <v>-473397.37999999989</v>
      </c>
      <c r="I96" s="21">
        <v>-0.11681380302829436</v>
      </c>
      <c r="J96" s="1"/>
      <c r="K96" s="19">
        <v>3608217.4899999998</v>
      </c>
      <c r="L96" s="83">
        <v>4063879.6299999994</v>
      </c>
      <c r="M96" s="19">
        <v>-455662.13999999966</v>
      </c>
      <c r="N96" s="21">
        <v>-0.11212491055006957</v>
      </c>
      <c r="O96" s="62"/>
      <c r="P96" s="62"/>
      <c r="Q96" s="69"/>
      <c r="R96" s="69"/>
      <c r="S96" s="69"/>
      <c r="T96" s="70"/>
      <c r="U96" s="70"/>
      <c r="V96" s="70"/>
      <c r="W96" s="70"/>
      <c r="X96" s="71"/>
      <c r="Y96" s="62"/>
      <c r="Z96" s="70"/>
      <c r="AA96" s="70"/>
      <c r="AB96" s="70"/>
      <c r="AC96" s="71"/>
      <c r="AD96" s="62"/>
      <c r="AE96" s="62"/>
      <c r="AF96" s="69"/>
      <c r="AG96" s="69"/>
      <c r="AH96" s="69"/>
      <c r="AI96" s="70"/>
      <c r="AJ96" s="70"/>
      <c r="AK96" s="70"/>
      <c r="AL96" s="70"/>
      <c r="AM96" s="71"/>
      <c r="AN96" s="62"/>
      <c r="AO96" s="70"/>
      <c r="AP96" s="70"/>
      <c r="AQ96" s="70"/>
      <c r="AR96" s="71"/>
      <c r="AS96" s="62"/>
      <c r="AT96" s="62"/>
      <c r="AU96" s="62"/>
      <c r="AV96" s="62"/>
      <c r="AW96" s="1"/>
      <c r="AX96" s="1"/>
      <c r="AY96" s="1"/>
      <c r="AZ96" s="1"/>
      <c r="BA96" s="1"/>
      <c r="BB96" s="1"/>
      <c r="BC96" s="1"/>
      <c r="BD96" s="1"/>
      <c r="BE96" s="2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 t="s">
        <v>81</v>
      </c>
      <c r="B97" s="78">
        <v>2791961.29</v>
      </c>
      <c r="C97" s="78">
        <v>585817.62999999989</v>
      </c>
      <c r="D97" s="78">
        <v>1583346.59</v>
      </c>
      <c r="E97" s="19">
        <v>1550905.56</v>
      </c>
      <c r="F97" s="19">
        <v>3345337.8899999997</v>
      </c>
      <c r="G97" s="83">
        <v>3717048.5399999996</v>
      </c>
      <c r="H97" s="19">
        <v>-371710.64999999991</v>
      </c>
      <c r="I97" s="21">
        <v>-0.10000155930167109</v>
      </c>
      <c r="J97" s="1"/>
      <c r="K97" s="19">
        <v>3377778.92</v>
      </c>
      <c r="L97" s="83">
        <v>3731176.6499999994</v>
      </c>
      <c r="M97" s="19">
        <v>-353397.72999999952</v>
      </c>
      <c r="N97" s="21">
        <v>-9.4714821395550763E-2</v>
      </c>
      <c r="O97" s="62"/>
      <c r="P97" s="62"/>
      <c r="Q97" s="69"/>
      <c r="R97" s="69"/>
      <c r="S97" s="69"/>
      <c r="T97" s="70"/>
      <c r="U97" s="70"/>
      <c r="V97" s="70"/>
      <c r="W97" s="70"/>
      <c r="X97" s="71"/>
      <c r="Y97" s="62"/>
      <c r="Z97" s="70"/>
      <c r="AA97" s="70"/>
      <c r="AB97" s="70"/>
      <c r="AC97" s="71"/>
      <c r="AD97" s="62"/>
      <c r="AE97" s="62"/>
      <c r="AF97" s="69"/>
      <c r="AG97" s="69"/>
      <c r="AH97" s="69"/>
      <c r="AI97" s="70"/>
      <c r="AJ97" s="70"/>
      <c r="AK97" s="70"/>
      <c r="AL97" s="70"/>
      <c r="AM97" s="71"/>
      <c r="AN97" s="62"/>
      <c r="AO97" s="70"/>
      <c r="AP97" s="70"/>
      <c r="AQ97" s="70"/>
      <c r="AR97" s="71"/>
      <c r="AS97" s="62"/>
      <c r="AT97" s="62"/>
      <c r="AU97" s="62"/>
      <c r="AV97" s="62"/>
      <c r="AW97" s="1"/>
      <c r="AX97" s="1"/>
      <c r="AY97" s="1"/>
      <c r="AZ97" s="1"/>
      <c r="BA97" s="1"/>
      <c r="BB97" s="1"/>
      <c r="BC97" s="1"/>
      <c r="BD97" s="1"/>
      <c r="BE97" s="2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 t="s">
        <v>82</v>
      </c>
      <c r="B98" s="78">
        <v>4098695.3400000003</v>
      </c>
      <c r="C98" s="78">
        <v>819859.87999999942</v>
      </c>
      <c r="D98" s="78">
        <v>2174147.9900000002</v>
      </c>
      <c r="E98" s="19">
        <v>2129405.6</v>
      </c>
      <c r="F98" s="19">
        <v>4873812.83</v>
      </c>
      <c r="G98" s="83">
        <v>5361635.41</v>
      </c>
      <c r="H98" s="19">
        <v>-487822.58000000007</v>
      </c>
      <c r="I98" s="21">
        <v>-9.0983914924569587E-2</v>
      </c>
      <c r="J98" s="1"/>
      <c r="K98" s="19">
        <v>4918555.22</v>
      </c>
      <c r="L98" s="83">
        <v>5368555.9800000004</v>
      </c>
      <c r="M98" s="19">
        <v>-450000.76000000071</v>
      </c>
      <c r="N98" s="21">
        <v>-8.3821564248641844E-2</v>
      </c>
      <c r="O98" s="62"/>
      <c r="P98" s="62"/>
      <c r="Q98" s="69"/>
      <c r="R98" s="69"/>
      <c r="S98" s="69"/>
      <c r="T98" s="70"/>
      <c r="U98" s="70"/>
      <c r="V98" s="70"/>
      <c r="W98" s="70"/>
      <c r="X98" s="71"/>
      <c r="Y98" s="62"/>
      <c r="Z98" s="70"/>
      <c r="AA98" s="70"/>
      <c r="AB98" s="70"/>
      <c r="AC98" s="71"/>
      <c r="AD98" s="62"/>
      <c r="AE98" s="62"/>
      <c r="AF98" s="69"/>
      <c r="AG98" s="69"/>
      <c r="AH98" s="69"/>
      <c r="AI98" s="70"/>
      <c r="AJ98" s="70"/>
      <c r="AK98" s="70"/>
      <c r="AL98" s="70"/>
      <c r="AM98" s="71"/>
      <c r="AN98" s="62"/>
      <c r="AO98" s="70"/>
      <c r="AP98" s="70"/>
      <c r="AQ98" s="70"/>
      <c r="AR98" s="71"/>
      <c r="AS98" s="62"/>
      <c r="AT98" s="62"/>
      <c r="AU98" s="62"/>
      <c r="AV98" s="62"/>
      <c r="AW98" s="1"/>
      <c r="AX98" s="1"/>
      <c r="AY98" s="1"/>
      <c r="AZ98" s="1"/>
      <c r="BA98" s="1"/>
      <c r="BB98" s="1"/>
      <c r="BC98" s="1"/>
      <c r="BD98" s="1"/>
      <c r="BE98" s="2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 t="s">
        <v>83</v>
      </c>
      <c r="B99" s="78">
        <v>5792764.1400000006</v>
      </c>
      <c r="C99" s="78">
        <v>1170975.7799999993</v>
      </c>
      <c r="D99" s="78">
        <v>3219679.58</v>
      </c>
      <c r="E99" s="19">
        <v>3157939.27</v>
      </c>
      <c r="F99" s="19">
        <v>6901999.6099999994</v>
      </c>
      <c r="G99" s="83">
        <v>7333688.7100000009</v>
      </c>
      <c r="H99" s="19">
        <v>-431689.10000000149</v>
      </c>
      <c r="I99" s="21">
        <v>-5.8863842885963136E-2</v>
      </c>
      <c r="J99" s="1"/>
      <c r="K99" s="19">
        <v>6963739.9199999999</v>
      </c>
      <c r="L99" s="83">
        <v>7350401.290000001</v>
      </c>
      <c r="M99" s="19">
        <v>-386661.37000000104</v>
      </c>
      <c r="N99" s="21">
        <v>-5.2604117073994594E-2</v>
      </c>
      <c r="O99" s="62"/>
      <c r="P99" s="62"/>
      <c r="Q99" s="69"/>
      <c r="R99" s="69"/>
      <c r="S99" s="69"/>
      <c r="T99" s="70"/>
      <c r="U99" s="70"/>
      <c r="V99" s="70"/>
      <c r="W99" s="70"/>
      <c r="X99" s="71"/>
      <c r="Y99" s="62"/>
      <c r="Z99" s="70"/>
      <c r="AA99" s="70"/>
      <c r="AB99" s="70"/>
      <c r="AC99" s="71"/>
      <c r="AD99" s="62"/>
      <c r="AE99" s="62"/>
      <c r="AF99" s="69"/>
      <c r="AG99" s="69"/>
      <c r="AH99" s="69"/>
      <c r="AI99" s="70"/>
      <c r="AJ99" s="70"/>
      <c r="AK99" s="70"/>
      <c r="AL99" s="70"/>
      <c r="AM99" s="71"/>
      <c r="AN99" s="62"/>
      <c r="AO99" s="70"/>
      <c r="AP99" s="70"/>
      <c r="AQ99" s="70"/>
      <c r="AR99" s="71"/>
      <c r="AS99" s="62"/>
      <c r="AT99" s="62"/>
      <c r="AU99" s="62"/>
      <c r="AV99" s="62"/>
      <c r="AW99" s="1"/>
      <c r="AX99" s="1"/>
      <c r="AY99" s="1"/>
      <c r="AZ99" s="1"/>
      <c r="BA99" s="1"/>
      <c r="BB99" s="1"/>
      <c r="BC99" s="1"/>
      <c r="BD99" s="1"/>
      <c r="BE99" s="2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 t="s">
        <v>84</v>
      </c>
      <c r="B100" s="78">
        <v>13335636.899999999</v>
      </c>
      <c r="C100" s="78">
        <v>2874900.0600000005</v>
      </c>
      <c r="D100" s="78">
        <v>7231850.3399999999</v>
      </c>
      <c r="E100" s="19">
        <v>7076583.8600000003</v>
      </c>
      <c r="F100" s="19">
        <v>16055270.48</v>
      </c>
      <c r="G100" s="83">
        <v>17636417.950000003</v>
      </c>
      <c r="H100" s="19">
        <v>-1581147.4700000025</v>
      </c>
      <c r="I100" s="21">
        <v>-8.9652415500847349E-2</v>
      </c>
      <c r="J100" s="1"/>
      <c r="K100" s="19">
        <v>16210536.959999999</v>
      </c>
      <c r="L100" s="83">
        <v>17637598.609999999</v>
      </c>
      <c r="M100" s="19">
        <v>-1427061.6500000004</v>
      </c>
      <c r="N100" s="21">
        <v>-8.0910201074135935E-2</v>
      </c>
      <c r="O100" s="62"/>
      <c r="P100" s="62"/>
      <c r="Q100" s="69"/>
      <c r="R100" s="69"/>
      <c r="S100" s="69"/>
      <c r="T100" s="70"/>
      <c r="U100" s="70"/>
      <c r="V100" s="70"/>
      <c r="W100" s="70"/>
      <c r="X100" s="71"/>
      <c r="Y100" s="62"/>
      <c r="Z100" s="70"/>
      <c r="AA100" s="70"/>
      <c r="AB100" s="70"/>
      <c r="AC100" s="71"/>
      <c r="AD100" s="62"/>
      <c r="AE100" s="62"/>
      <c r="AF100" s="69"/>
      <c r="AG100" s="69"/>
      <c r="AH100" s="69"/>
      <c r="AI100" s="70"/>
      <c r="AJ100" s="70"/>
      <c r="AK100" s="70"/>
      <c r="AL100" s="70"/>
      <c r="AM100" s="71"/>
      <c r="AN100" s="62"/>
      <c r="AO100" s="70"/>
      <c r="AP100" s="70"/>
      <c r="AQ100" s="70"/>
      <c r="AR100" s="71"/>
      <c r="AS100" s="62"/>
      <c r="AT100" s="62"/>
      <c r="AU100" s="62"/>
      <c r="AV100" s="62"/>
      <c r="AW100" s="1"/>
      <c r="AX100" s="1"/>
      <c r="AY100" s="1"/>
      <c r="AZ100" s="1"/>
      <c r="BA100" s="1"/>
      <c r="BB100" s="1"/>
      <c r="BC100" s="1"/>
      <c r="BD100" s="1"/>
      <c r="BE100" s="2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 t="s">
        <v>85</v>
      </c>
      <c r="B101" s="78">
        <v>3647166.9799999995</v>
      </c>
      <c r="C101" s="78">
        <v>884807.54999999981</v>
      </c>
      <c r="D101" s="78">
        <v>2102178.77</v>
      </c>
      <c r="E101" s="19">
        <v>2059340.28</v>
      </c>
      <c r="F101" s="19">
        <v>4489136.0399999991</v>
      </c>
      <c r="G101" s="83">
        <v>5166216.9899999993</v>
      </c>
      <c r="H101" s="19">
        <v>-677080.95000000019</v>
      </c>
      <c r="I101" s="21">
        <v>-0.13105933244975843</v>
      </c>
      <c r="J101" s="1"/>
      <c r="K101" s="19">
        <v>4531974.5299999993</v>
      </c>
      <c r="L101" s="83">
        <v>5177797.1099999994</v>
      </c>
      <c r="M101" s="19">
        <v>-645822.58000000007</v>
      </c>
      <c r="N101" s="21">
        <v>-0.12472921713226426</v>
      </c>
      <c r="O101" s="62"/>
      <c r="P101" s="62"/>
      <c r="Q101" s="69"/>
      <c r="R101" s="69"/>
      <c r="S101" s="69"/>
      <c r="T101" s="70"/>
      <c r="U101" s="70"/>
      <c r="V101" s="70"/>
      <c r="W101" s="70"/>
      <c r="X101" s="71"/>
      <c r="Y101" s="62"/>
      <c r="Z101" s="70"/>
      <c r="AA101" s="70"/>
      <c r="AB101" s="70"/>
      <c r="AC101" s="71"/>
      <c r="AD101" s="62"/>
      <c r="AE101" s="62"/>
      <c r="AF101" s="69"/>
      <c r="AG101" s="69"/>
      <c r="AH101" s="69"/>
      <c r="AI101" s="70"/>
      <c r="AJ101" s="70"/>
      <c r="AK101" s="70"/>
      <c r="AL101" s="70"/>
      <c r="AM101" s="71"/>
      <c r="AN101" s="62"/>
      <c r="AO101" s="70"/>
      <c r="AP101" s="70"/>
      <c r="AQ101" s="70"/>
      <c r="AR101" s="71"/>
      <c r="AS101" s="62"/>
      <c r="AT101" s="62"/>
      <c r="AU101" s="62"/>
      <c r="AV101" s="62"/>
      <c r="AW101" s="1"/>
      <c r="AX101" s="1"/>
      <c r="AY101" s="1"/>
      <c r="AZ101" s="1"/>
      <c r="BA101" s="1"/>
      <c r="BB101" s="1"/>
      <c r="BC101" s="1"/>
      <c r="BD101" s="1"/>
      <c r="BE101" s="2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 t="s">
        <v>86</v>
      </c>
      <c r="B102" s="78">
        <v>8483657.3300000001</v>
      </c>
      <c r="C102" s="78">
        <v>1762076.25</v>
      </c>
      <c r="D102" s="78">
        <v>4761350.8600000003</v>
      </c>
      <c r="E102" s="19">
        <v>4665300.2699999996</v>
      </c>
      <c r="F102" s="19">
        <v>10149682.989999998</v>
      </c>
      <c r="G102" s="83">
        <v>11094642.910000002</v>
      </c>
      <c r="H102" s="19">
        <v>-944959.92000000365</v>
      </c>
      <c r="I102" s="21">
        <v>-8.5172630400594307E-2</v>
      </c>
      <c r="J102" s="1"/>
      <c r="K102" s="19">
        <v>10245733.58</v>
      </c>
      <c r="L102" s="83">
        <v>11112882.580000002</v>
      </c>
      <c r="M102" s="19">
        <v>-867149.00000000186</v>
      </c>
      <c r="N102" s="21">
        <v>-7.8030969350888379E-2</v>
      </c>
      <c r="O102" s="62"/>
      <c r="P102" s="62"/>
      <c r="Q102" s="69"/>
      <c r="R102" s="69"/>
      <c r="S102" s="69"/>
      <c r="T102" s="70"/>
      <c r="U102" s="70"/>
      <c r="V102" s="70"/>
      <c r="W102" s="70"/>
      <c r="X102" s="71"/>
      <c r="Y102" s="62"/>
      <c r="Z102" s="70"/>
      <c r="AA102" s="70"/>
      <c r="AB102" s="70"/>
      <c r="AC102" s="71"/>
      <c r="AD102" s="62"/>
      <c r="AE102" s="62"/>
      <c r="AF102" s="69"/>
      <c r="AG102" s="69"/>
      <c r="AH102" s="69"/>
      <c r="AI102" s="70"/>
      <c r="AJ102" s="70"/>
      <c r="AK102" s="70"/>
      <c r="AL102" s="70"/>
      <c r="AM102" s="71"/>
      <c r="AN102" s="62"/>
      <c r="AO102" s="70"/>
      <c r="AP102" s="70"/>
      <c r="AQ102" s="70"/>
      <c r="AR102" s="71"/>
      <c r="AS102" s="62"/>
      <c r="AT102" s="62"/>
      <c r="AU102" s="62"/>
      <c r="AV102" s="62"/>
      <c r="AW102" s="1"/>
      <c r="AX102" s="1"/>
      <c r="AY102" s="1"/>
      <c r="AZ102" s="1"/>
      <c r="BA102" s="1"/>
      <c r="BB102" s="1"/>
      <c r="BC102" s="1"/>
      <c r="BD102" s="1"/>
      <c r="BE102" s="2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 t="s">
        <v>87</v>
      </c>
      <c r="B103" s="78">
        <v>6043966.5800000001</v>
      </c>
      <c r="C103" s="78">
        <v>1259002.3099999996</v>
      </c>
      <c r="D103" s="78">
        <v>3420919.84</v>
      </c>
      <c r="E103" s="19">
        <v>3354290.14</v>
      </c>
      <c r="F103" s="19">
        <v>7236339.1899999995</v>
      </c>
      <c r="G103" s="83">
        <v>7913979.3000000007</v>
      </c>
      <c r="H103" s="19">
        <v>-677640.11000000127</v>
      </c>
      <c r="I103" s="21">
        <v>-8.5625711707383534E-2</v>
      </c>
      <c r="J103" s="1"/>
      <c r="K103" s="19">
        <v>7302968.8899999997</v>
      </c>
      <c r="L103" s="83">
        <v>7924688.3300000001</v>
      </c>
      <c r="M103" s="19">
        <v>-621719.44000000041</v>
      </c>
      <c r="N103" s="21">
        <v>-7.8453487898873631E-2</v>
      </c>
      <c r="O103" s="62"/>
      <c r="P103" s="62"/>
      <c r="Q103" s="69"/>
      <c r="R103" s="69"/>
      <c r="S103" s="69"/>
      <c r="T103" s="70"/>
      <c r="U103" s="70"/>
      <c r="V103" s="70"/>
      <c r="W103" s="70"/>
      <c r="X103" s="71"/>
      <c r="Y103" s="62"/>
      <c r="Z103" s="70"/>
      <c r="AA103" s="70"/>
      <c r="AB103" s="70"/>
      <c r="AC103" s="71"/>
      <c r="AD103" s="62"/>
      <c r="AE103" s="62"/>
      <c r="AF103" s="69"/>
      <c r="AG103" s="69"/>
      <c r="AH103" s="69"/>
      <c r="AI103" s="70"/>
      <c r="AJ103" s="70"/>
      <c r="AK103" s="70"/>
      <c r="AL103" s="70"/>
      <c r="AM103" s="71"/>
      <c r="AN103" s="62"/>
      <c r="AO103" s="70"/>
      <c r="AP103" s="70"/>
      <c r="AQ103" s="70"/>
      <c r="AR103" s="71"/>
      <c r="AS103" s="62"/>
      <c r="AT103" s="62"/>
      <c r="AU103" s="62"/>
      <c r="AV103" s="62"/>
      <c r="AW103" s="1"/>
      <c r="AX103" s="1"/>
      <c r="AY103" s="1"/>
      <c r="AZ103" s="1"/>
      <c r="BA103" s="1"/>
      <c r="BB103" s="1"/>
      <c r="BC103" s="1"/>
      <c r="BD103" s="1"/>
      <c r="BE103" s="2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 t="s">
        <v>88</v>
      </c>
      <c r="B104" s="78">
        <v>997310.24</v>
      </c>
      <c r="C104" s="78">
        <v>204475.09000000008</v>
      </c>
      <c r="D104" s="78">
        <v>553289.39</v>
      </c>
      <c r="E104" s="19">
        <v>541871.85</v>
      </c>
      <c r="F104" s="19">
        <v>1190367.79</v>
      </c>
      <c r="G104" s="83">
        <v>1360788.3399999999</v>
      </c>
      <c r="H104" s="19">
        <v>-170420.54999999981</v>
      </c>
      <c r="I104" s="21">
        <v>-0.12523663305345478</v>
      </c>
      <c r="J104" s="1"/>
      <c r="K104" s="19">
        <v>1201785.33</v>
      </c>
      <c r="L104" s="83">
        <v>1363473.69</v>
      </c>
      <c r="M104" s="19">
        <v>-161688.35999999987</v>
      </c>
      <c r="N104" s="21">
        <v>-0.11858561055182504</v>
      </c>
      <c r="O104" s="62"/>
      <c r="P104" s="62"/>
      <c r="Q104" s="69"/>
      <c r="R104" s="69"/>
      <c r="S104" s="69"/>
      <c r="T104" s="70"/>
      <c r="U104" s="70"/>
      <c r="V104" s="70"/>
      <c r="W104" s="70"/>
      <c r="X104" s="71"/>
      <c r="Y104" s="62"/>
      <c r="Z104" s="70"/>
      <c r="AA104" s="70"/>
      <c r="AB104" s="70"/>
      <c r="AC104" s="71"/>
      <c r="AD104" s="62"/>
      <c r="AE104" s="62"/>
      <c r="AF104" s="69"/>
      <c r="AG104" s="69"/>
      <c r="AH104" s="69"/>
      <c r="AI104" s="70"/>
      <c r="AJ104" s="70"/>
      <c r="AK104" s="70"/>
      <c r="AL104" s="70"/>
      <c r="AM104" s="71"/>
      <c r="AN104" s="62"/>
      <c r="AO104" s="70"/>
      <c r="AP104" s="70"/>
      <c r="AQ104" s="70"/>
      <c r="AR104" s="71"/>
      <c r="AS104" s="62"/>
      <c r="AT104" s="62"/>
      <c r="AU104" s="62"/>
      <c r="AV104" s="62"/>
      <c r="AW104" s="1"/>
      <c r="AX104" s="1"/>
      <c r="AY104" s="1"/>
      <c r="AZ104" s="1"/>
      <c r="BA104" s="1"/>
      <c r="BB104" s="1"/>
      <c r="BC104" s="1"/>
      <c r="BD104" s="1"/>
      <c r="BE104" s="2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 t="s">
        <v>89</v>
      </c>
      <c r="B105" s="78">
        <v>774025.9</v>
      </c>
      <c r="C105" s="78">
        <v>175746.94000000006</v>
      </c>
      <c r="D105" s="78">
        <v>451106.13</v>
      </c>
      <c r="E105" s="19">
        <v>441975.19</v>
      </c>
      <c r="F105" s="19">
        <v>940641.90000000014</v>
      </c>
      <c r="G105" s="83">
        <v>1141944.2200000002</v>
      </c>
      <c r="H105" s="19">
        <v>-201302.32000000007</v>
      </c>
      <c r="I105" s="21">
        <v>-0.17628034406093851</v>
      </c>
      <c r="J105" s="1"/>
      <c r="K105" s="19">
        <v>949772.84000000008</v>
      </c>
      <c r="L105" s="83">
        <v>1144359.04</v>
      </c>
      <c r="M105" s="19">
        <v>-194586.19999999995</v>
      </c>
      <c r="N105" s="21">
        <v>-0.17003946593544628</v>
      </c>
      <c r="O105" s="62"/>
      <c r="P105" s="62"/>
      <c r="Q105" s="69"/>
      <c r="R105" s="69"/>
      <c r="S105" s="69"/>
      <c r="T105" s="70"/>
      <c r="U105" s="70"/>
      <c r="V105" s="70"/>
      <c r="W105" s="70"/>
      <c r="X105" s="71"/>
      <c r="Y105" s="62"/>
      <c r="Z105" s="70"/>
      <c r="AA105" s="70"/>
      <c r="AB105" s="70"/>
      <c r="AC105" s="71"/>
      <c r="AD105" s="62"/>
      <c r="AE105" s="62"/>
      <c r="AF105" s="69"/>
      <c r="AG105" s="69"/>
      <c r="AH105" s="69"/>
      <c r="AI105" s="70"/>
      <c r="AJ105" s="70"/>
      <c r="AK105" s="70"/>
      <c r="AL105" s="70"/>
      <c r="AM105" s="71"/>
      <c r="AN105" s="62"/>
      <c r="AO105" s="70"/>
      <c r="AP105" s="70"/>
      <c r="AQ105" s="70"/>
      <c r="AR105" s="71"/>
      <c r="AS105" s="62"/>
      <c r="AT105" s="62"/>
      <c r="AU105" s="62"/>
      <c r="AV105" s="62"/>
      <c r="AW105" s="1"/>
      <c r="AX105" s="1"/>
      <c r="AY105" s="1"/>
      <c r="AZ105" s="1"/>
      <c r="BA105" s="1"/>
      <c r="BB105" s="1"/>
      <c r="BC105" s="1"/>
      <c r="BD105" s="1"/>
      <c r="BE105" s="2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 t="s">
        <v>90</v>
      </c>
      <c r="B106" s="78">
        <v>1673441.68</v>
      </c>
      <c r="C106" s="78">
        <v>346153.76</v>
      </c>
      <c r="D106" s="78">
        <v>956886.87</v>
      </c>
      <c r="E106" s="19">
        <v>938644.52</v>
      </c>
      <c r="F106" s="19">
        <v>2001353.0899999999</v>
      </c>
      <c r="G106" s="83">
        <v>2286813.5100000002</v>
      </c>
      <c r="H106" s="19">
        <v>-285460.42000000039</v>
      </c>
      <c r="I106" s="21">
        <v>-0.12482890220462284</v>
      </c>
      <c r="J106" s="1"/>
      <c r="K106" s="19">
        <v>2019595.44</v>
      </c>
      <c r="L106" s="83">
        <v>2291644.8200000003</v>
      </c>
      <c r="M106" s="19">
        <v>-272049.38000000035</v>
      </c>
      <c r="N106" s="21">
        <v>-0.11871358843470359</v>
      </c>
      <c r="O106" s="62"/>
      <c r="P106" s="62"/>
      <c r="Q106" s="69"/>
      <c r="R106" s="69"/>
      <c r="S106" s="69"/>
      <c r="T106" s="70"/>
      <c r="U106" s="70"/>
      <c r="V106" s="70"/>
      <c r="W106" s="70"/>
      <c r="X106" s="71"/>
      <c r="Y106" s="62"/>
      <c r="Z106" s="70"/>
      <c r="AA106" s="70"/>
      <c r="AB106" s="70"/>
      <c r="AC106" s="71"/>
      <c r="AD106" s="62"/>
      <c r="AE106" s="62"/>
      <c r="AF106" s="69"/>
      <c r="AG106" s="69"/>
      <c r="AH106" s="69"/>
      <c r="AI106" s="70"/>
      <c r="AJ106" s="70"/>
      <c r="AK106" s="70"/>
      <c r="AL106" s="70"/>
      <c r="AM106" s="71"/>
      <c r="AN106" s="62"/>
      <c r="AO106" s="70"/>
      <c r="AP106" s="70"/>
      <c r="AQ106" s="70"/>
      <c r="AR106" s="71"/>
      <c r="AS106" s="62"/>
      <c r="AT106" s="62"/>
      <c r="AU106" s="62"/>
      <c r="AV106" s="62"/>
      <c r="AW106" s="1"/>
      <c r="AX106" s="1"/>
      <c r="AY106" s="1"/>
      <c r="AZ106" s="1"/>
      <c r="BA106" s="1"/>
      <c r="BB106" s="1"/>
      <c r="BC106" s="1"/>
      <c r="BD106" s="1"/>
      <c r="BE106" s="2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 t="s">
        <v>91</v>
      </c>
      <c r="B107" s="78">
        <v>3590632.8000000003</v>
      </c>
      <c r="C107" s="78">
        <v>763072.42000000039</v>
      </c>
      <c r="D107" s="78">
        <v>2080260.47</v>
      </c>
      <c r="E107" s="19">
        <v>2040147.87</v>
      </c>
      <c r="F107" s="19">
        <v>4313592.620000001</v>
      </c>
      <c r="G107" s="83">
        <v>5340970.7500000009</v>
      </c>
      <c r="H107" s="19">
        <v>-1027378.1299999999</v>
      </c>
      <c r="I107" s="21">
        <v>-0.19235793979961413</v>
      </c>
      <c r="J107" s="1"/>
      <c r="K107" s="19">
        <v>4353705.2200000007</v>
      </c>
      <c r="L107" s="83">
        <v>5358657.4700000007</v>
      </c>
      <c r="M107" s="19">
        <v>-1004952.25</v>
      </c>
      <c r="N107" s="21">
        <v>-0.1875380644547896</v>
      </c>
      <c r="O107" s="62"/>
      <c r="P107" s="62"/>
      <c r="Q107" s="69"/>
      <c r="R107" s="69"/>
      <c r="S107" s="69"/>
      <c r="T107" s="70"/>
      <c r="U107" s="70"/>
      <c r="V107" s="70"/>
      <c r="W107" s="70"/>
      <c r="X107" s="71"/>
      <c r="Y107" s="62"/>
      <c r="Z107" s="70"/>
      <c r="AA107" s="70"/>
      <c r="AB107" s="70"/>
      <c r="AC107" s="71"/>
      <c r="AD107" s="62"/>
      <c r="AE107" s="62"/>
      <c r="AF107" s="69"/>
      <c r="AG107" s="69"/>
      <c r="AH107" s="69"/>
      <c r="AI107" s="70"/>
      <c r="AJ107" s="70"/>
      <c r="AK107" s="70"/>
      <c r="AL107" s="70"/>
      <c r="AM107" s="71"/>
      <c r="AN107" s="62"/>
      <c r="AO107" s="70"/>
      <c r="AP107" s="70"/>
      <c r="AQ107" s="70"/>
      <c r="AR107" s="71"/>
      <c r="AS107" s="62"/>
      <c r="AT107" s="62"/>
      <c r="AU107" s="62"/>
      <c r="AV107" s="62"/>
      <c r="AW107" s="1"/>
      <c r="AX107" s="1"/>
      <c r="AY107" s="1"/>
      <c r="AZ107" s="1"/>
      <c r="BA107" s="1"/>
      <c r="BB107" s="1"/>
      <c r="BC107" s="1"/>
      <c r="BD107" s="1"/>
      <c r="BE107" s="2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 t="s">
        <v>92</v>
      </c>
      <c r="B108" s="78">
        <v>95084613.680000007</v>
      </c>
      <c r="C108" s="78">
        <v>20867091.339999974</v>
      </c>
      <c r="D108" s="78">
        <v>53027883.219999999</v>
      </c>
      <c r="E108" s="19">
        <v>51899942.329999998</v>
      </c>
      <c r="F108" s="19">
        <v>114823764.12999998</v>
      </c>
      <c r="G108" s="83">
        <v>126798072.47999999</v>
      </c>
      <c r="H108" s="19">
        <v>-11974308.350000009</v>
      </c>
      <c r="I108" s="21">
        <v>-9.4436043985516638E-2</v>
      </c>
      <c r="J108" s="1"/>
      <c r="K108" s="19">
        <v>115951705.01999998</v>
      </c>
      <c r="L108" s="83">
        <v>126793476.78</v>
      </c>
      <c r="M108" s="19">
        <v>-10841771.76000002</v>
      </c>
      <c r="N108" s="21">
        <v>-8.5507330781784852E-2</v>
      </c>
      <c r="O108" s="62"/>
      <c r="P108" s="62"/>
      <c r="Q108" s="69"/>
      <c r="R108" s="69"/>
      <c r="S108" s="69"/>
      <c r="T108" s="70"/>
      <c r="U108" s="70"/>
      <c r="V108" s="70"/>
      <c r="W108" s="70"/>
      <c r="X108" s="71"/>
      <c r="Y108" s="62"/>
      <c r="Z108" s="70"/>
      <c r="AA108" s="70"/>
      <c r="AB108" s="70"/>
      <c r="AC108" s="71"/>
      <c r="AD108" s="62"/>
      <c r="AE108" s="62"/>
      <c r="AF108" s="69"/>
      <c r="AG108" s="69"/>
      <c r="AH108" s="69"/>
      <c r="AI108" s="70"/>
      <c r="AJ108" s="70"/>
      <c r="AK108" s="70"/>
      <c r="AL108" s="70"/>
      <c r="AM108" s="71"/>
      <c r="AN108" s="62"/>
      <c r="AO108" s="70"/>
      <c r="AP108" s="70"/>
      <c r="AQ108" s="70"/>
      <c r="AR108" s="71"/>
      <c r="AS108" s="62"/>
      <c r="AT108" s="62"/>
      <c r="AU108" s="62"/>
      <c r="AV108" s="62"/>
      <c r="AW108" s="1"/>
      <c r="AX108" s="1"/>
      <c r="AY108" s="1"/>
      <c r="AZ108" s="1"/>
      <c r="BA108" s="1"/>
      <c r="BB108" s="1"/>
      <c r="BC108" s="1"/>
      <c r="BD108" s="1"/>
      <c r="BE108" s="2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 t="s">
        <v>93</v>
      </c>
      <c r="B109" s="78">
        <v>3363729.14</v>
      </c>
      <c r="C109" s="78">
        <v>802941.5299999998</v>
      </c>
      <c r="D109" s="78">
        <v>1852078.34</v>
      </c>
      <c r="E109" s="19">
        <v>1814027.27</v>
      </c>
      <c r="F109" s="19">
        <v>4128619.6</v>
      </c>
      <c r="G109" s="83">
        <v>4303832.4000000004</v>
      </c>
      <c r="H109" s="19">
        <v>-175212.80000000028</v>
      </c>
      <c r="I109" s="21">
        <v>-4.0710878983112875E-2</v>
      </c>
      <c r="J109" s="1"/>
      <c r="K109" s="19">
        <v>4166670.67</v>
      </c>
      <c r="L109" s="83">
        <v>4311395.29</v>
      </c>
      <c r="M109" s="19">
        <v>-144724.62000000011</v>
      </c>
      <c r="N109" s="21">
        <v>-3.3567931090818681E-2</v>
      </c>
      <c r="O109" s="62"/>
      <c r="P109" s="62"/>
      <c r="Q109" s="69"/>
      <c r="R109" s="69"/>
      <c r="S109" s="69"/>
      <c r="T109" s="70"/>
      <c r="U109" s="70"/>
      <c r="V109" s="70"/>
      <c r="W109" s="70"/>
      <c r="X109" s="71"/>
      <c r="Y109" s="62"/>
      <c r="Z109" s="70"/>
      <c r="AA109" s="70"/>
      <c r="AB109" s="70"/>
      <c r="AC109" s="71"/>
      <c r="AD109" s="62"/>
      <c r="AE109" s="62"/>
      <c r="AF109" s="69"/>
      <c r="AG109" s="69"/>
      <c r="AH109" s="69"/>
      <c r="AI109" s="70"/>
      <c r="AJ109" s="70"/>
      <c r="AK109" s="70"/>
      <c r="AL109" s="70"/>
      <c r="AM109" s="71"/>
      <c r="AN109" s="62"/>
      <c r="AO109" s="70"/>
      <c r="AP109" s="70"/>
      <c r="AQ109" s="70"/>
      <c r="AR109" s="71"/>
      <c r="AS109" s="62"/>
      <c r="AT109" s="62"/>
      <c r="AU109" s="62"/>
      <c r="AV109" s="62"/>
      <c r="AW109" s="1"/>
      <c r="AX109" s="1"/>
      <c r="AY109" s="1"/>
      <c r="AZ109" s="1"/>
      <c r="BA109" s="1"/>
      <c r="BB109" s="1"/>
      <c r="BC109" s="1"/>
      <c r="BD109" s="1"/>
      <c r="BE109" s="2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 t="s">
        <v>94</v>
      </c>
      <c r="B110" s="78">
        <v>1632810.86</v>
      </c>
      <c r="C110" s="78">
        <v>307076.05000000005</v>
      </c>
      <c r="D110" s="78">
        <v>869843.66</v>
      </c>
      <c r="E110" s="19">
        <v>853506.4</v>
      </c>
      <c r="F110" s="19">
        <v>1923549.65</v>
      </c>
      <c r="G110" s="83">
        <v>1957071.75</v>
      </c>
      <c r="H110" s="19">
        <v>-33522.100000000093</v>
      </c>
      <c r="I110" s="21">
        <v>-1.7128702613994684E-2</v>
      </c>
      <c r="J110" s="1"/>
      <c r="K110" s="19">
        <v>1939886.9100000001</v>
      </c>
      <c r="L110" s="83">
        <v>1965893.0999999999</v>
      </c>
      <c r="M110" s="19">
        <v>-26006.189999999711</v>
      </c>
      <c r="N110" s="21">
        <v>-1.3228689800070859E-2</v>
      </c>
      <c r="O110" s="62"/>
      <c r="P110" s="62"/>
      <c r="Q110" s="69"/>
      <c r="R110" s="69"/>
      <c r="S110" s="69"/>
      <c r="T110" s="70"/>
      <c r="U110" s="70"/>
      <c r="V110" s="70"/>
      <c r="W110" s="70"/>
      <c r="X110" s="71"/>
      <c r="Y110" s="62"/>
      <c r="Z110" s="70"/>
      <c r="AA110" s="70"/>
      <c r="AB110" s="70"/>
      <c r="AC110" s="71"/>
      <c r="AD110" s="62"/>
      <c r="AE110" s="62"/>
      <c r="AF110" s="69"/>
      <c r="AG110" s="69"/>
      <c r="AH110" s="69"/>
      <c r="AI110" s="70"/>
      <c r="AJ110" s="70"/>
      <c r="AK110" s="70"/>
      <c r="AL110" s="70"/>
      <c r="AM110" s="71"/>
      <c r="AN110" s="62"/>
      <c r="AO110" s="70"/>
      <c r="AP110" s="70"/>
      <c r="AQ110" s="70"/>
      <c r="AR110" s="71"/>
      <c r="AS110" s="62"/>
      <c r="AT110" s="62"/>
      <c r="AU110" s="62"/>
      <c r="AV110" s="62"/>
      <c r="AW110" s="1"/>
      <c r="AX110" s="1"/>
      <c r="AY110" s="1"/>
      <c r="AZ110" s="1"/>
      <c r="BA110" s="1"/>
      <c r="BB110" s="1"/>
      <c r="BC110" s="1"/>
      <c r="BD110" s="1"/>
      <c r="BE110" s="2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 t="s">
        <v>95</v>
      </c>
      <c r="B111" s="78">
        <v>3215289.75</v>
      </c>
      <c r="C111" s="78">
        <v>744262.19</v>
      </c>
      <c r="D111" s="78">
        <v>1847470.98</v>
      </c>
      <c r="E111" s="19">
        <v>1809037.41</v>
      </c>
      <c r="F111" s="19">
        <v>3921118.37</v>
      </c>
      <c r="G111" s="83">
        <v>4545229.9499999993</v>
      </c>
      <c r="H111" s="19">
        <v>-624111.57999999914</v>
      </c>
      <c r="I111" s="21">
        <v>-0.13731133229023962</v>
      </c>
      <c r="J111" s="1"/>
      <c r="K111" s="19">
        <v>3959551.94</v>
      </c>
      <c r="L111" s="83">
        <v>4549863.29</v>
      </c>
      <c r="M111" s="19">
        <v>-590311.35000000009</v>
      </c>
      <c r="N111" s="21">
        <v>-0.12974265650957617</v>
      </c>
      <c r="O111" s="62"/>
      <c r="P111" s="62"/>
      <c r="Q111" s="69"/>
      <c r="R111" s="69"/>
      <c r="S111" s="69"/>
      <c r="T111" s="70"/>
      <c r="U111" s="70"/>
      <c r="V111" s="70"/>
      <c r="W111" s="70"/>
      <c r="X111" s="71"/>
      <c r="Y111" s="62"/>
      <c r="Z111" s="70"/>
      <c r="AA111" s="70"/>
      <c r="AB111" s="70"/>
      <c r="AC111" s="71"/>
      <c r="AD111" s="62"/>
      <c r="AE111" s="62"/>
      <c r="AF111" s="69"/>
      <c r="AG111" s="69"/>
      <c r="AH111" s="69"/>
      <c r="AI111" s="70"/>
      <c r="AJ111" s="70"/>
      <c r="AK111" s="70"/>
      <c r="AL111" s="70"/>
      <c r="AM111" s="71"/>
      <c r="AN111" s="62"/>
      <c r="AO111" s="70"/>
      <c r="AP111" s="70"/>
      <c r="AQ111" s="70"/>
      <c r="AR111" s="71"/>
      <c r="AS111" s="62"/>
      <c r="AT111" s="62"/>
      <c r="AU111" s="62"/>
      <c r="AV111" s="62"/>
      <c r="AW111" s="1"/>
      <c r="AX111" s="1"/>
      <c r="AY111" s="1"/>
      <c r="AZ111" s="1"/>
      <c r="BA111" s="1"/>
      <c r="BB111" s="1"/>
      <c r="BC111" s="1"/>
      <c r="BD111" s="1"/>
      <c r="BE111" s="2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 t="s">
        <v>96</v>
      </c>
      <c r="B112" s="78">
        <v>7823084.9500000002</v>
      </c>
      <c r="C112" s="78">
        <v>1586196.6399999997</v>
      </c>
      <c r="D112" s="78">
        <v>4334856.37</v>
      </c>
      <c r="E112" s="19">
        <v>4246304.8099999996</v>
      </c>
      <c r="F112" s="19">
        <v>9320730.0299999993</v>
      </c>
      <c r="G112" s="83">
        <v>10152161.1</v>
      </c>
      <c r="H112" s="19">
        <v>-831431.0700000003</v>
      </c>
      <c r="I112" s="21">
        <v>-8.1896953940181261E-2</v>
      </c>
      <c r="J112" s="1"/>
      <c r="K112" s="19">
        <v>9409281.5899999999</v>
      </c>
      <c r="L112" s="83">
        <v>10170304.1</v>
      </c>
      <c r="M112" s="19">
        <v>-761022.50999999978</v>
      </c>
      <c r="N112" s="21">
        <v>-7.4827901163741939E-2</v>
      </c>
      <c r="O112" s="62"/>
      <c r="P112" s="62"/>
      <c r="Q112" s="69"/>
      <c r="R112" s="69"/>
      <c r="S112" s="69"/>
      <c r="T112" s="70"/>
      <c r="U112" s="70"/>
      <c r="V112" s="70"/>
      <c r="W112" s="70"/>
      <c r="X112" s="71"/>
      <c r="Y112" s="62"/>
      <c r="Z112" s="70"/>
      <c r="AA112" s="70"/>
      <c r="AB112" s="70"/>
      <c r="AC112" s="71"/>
      <c r="AD112" s="62"/>
      <c r="AE112" s="62"/>
      <c r="AF112" s="69"/>
      <c r="AG112" s="69"/>
      <c r="AH112" s="69"/>
      <c r="AI112" s="70"/>
      <c r="AJ112" s="70"/>
      <c r="AK112" s="70"/>
      <c r="AL112" s="70"/>
      <c r="AM112" s="71"/>
      <c r="AN112" s="62"/>
      <c r="AO112" s="70"/>
      <c r="AP112" s="70"/>
      <c r="AQ112" s="70"/>
      <c r="AR112" s="71"/>
      <c r="AS112" s="62"/>
      <c r="AT112" s="62"/>
      <c r="AU112" s="62"/>
      <c r="AV112" s="62"/>
      <c r="AW112" s="1"/>
      <c r="AX112" s="1"/>
      <c r="AY112" s="1"/>
      <c r="AZ112" s="1"/>
      <c r="BA112" s="1"/>
      <c r="BB112" s="1"/>
      <c r="BC112" s="1"/>
      <c r="BD112" s="1"/>
      <c r="BE112" s="2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 t="s">
        <v>97</v>
      </c>
      <c r="B113" s="78">
        <v>4448312.67</v>
      </c>
      <c r="C113" s="78">
        <v>910951.58000000007</v>
      </c>
      <c r="D113" s="78">
        <v>2458569.7999999998</v>
      </c>
      <c r="E113" s="19">
        <v>2408291.21</v>
      </c>
      <c r="F113" s="19">
        <v>5308985.66</v>
      </c>
      <c r="G113" s="83">
        <v>5887127.3500000006</v>
      </c>
      <c r="H113" s="19">
        <v>-578141.69000000041</v>
      </c>
      <c r="I113" s="21">
        <v>-9.8204379764266547E-2</v>
      </c>
      <c r="J113" s="1"/>
      <c r="K113" s="19">
        <v>5359264.25</v>
      </c>
      <c r="L113" s="83">
        <v>5894324.0600000005</v>
      </c>
      <c r="M113" s="19">
        <v>-535059.81000000052</v>
      </c>
      <c r="N113" s="21">
        <v>-9.0775431508935522E-2</v>
      </c>
      <c r="O113" s="62"/>
      <c r="P113" s="62"/>
      <c r="Q113" s="69"/>
      <c r="R113" s="69"/>
      <c r="S113" s="69"/>
      <c r="T113" s="70"/>
      <c r="U113" s="70"/>
      <c r="V113" s="70"/>
      <c r="W113" s="70"/>
      <c r="X113" s="71"/>
      <c r="Y113" s="62"/>
      <c r="Z113" s="70"/>
      <c r="AA113" s="70"/>
      <c r="AB113" s="70"/>
      <c r="AC113" s="71"/>
      <c r="AD113" s="62"/>
      <c r="AE113" s="62"/>
      <c r="AF113" s="69"/>
      <c r="AG113" s="69"/>
      <c r="AH113" s="69"/>
      <c r="AI113" s="70"/>
      <c r="AJ113" s="70"/>
      <c r="AK113" s="70"/>
      <c r="AL113" s="70"/>
      <c r="AM113" s="71"/>
      <c r="AN113" s="62"/>
      <c r="AO113" s="70"/>
      <c r="AP113" s="70"/>
      <c r="AQ113" s="70"/>
      <c r="AR113" s="71"/>
      <c r="AS113" s="62"/>
      <c r="AT113" s="62"/>
      <c r="AU113" s="62"/>
      <c r="AV113" s="62"/>
      <c r="AW113" s="1"/>
      <c r="AX113" s="1"/>
      <c r="AY113" s="1"/>
      <c r="AZ113" s="1"/>
      <c r="BA113" s="1"/>
      <c r="BB113" s="1"/>
      <c r="BC113" s="1"/>
      <c r="BD113" s="1"/>
      <c r="BE113" s="2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 t="s">
        <v>98</v>
      </c>
      <c r="B114" s="78">
        <v>1405135.1</v>
      </c>
      <c r="C114" s="78">
        <v>303736.50999999978</v>
      </c>
      <c r="D114" s="78">
        <v>743900.41</v>
      </c>
      <c r="E114" s="19">
        <v>728780.54</v>
      </c>
      <c r="F114" s="19">
        <v>1693751.7399999998</v>
      </c>
      <c r="G114" s="83">
        <v>1751086.62</v>
      </c>
      <c r="H114" s="19">
        <v>-57334.880000000354</v>
      </c>
      <c r="I114" s="21">
        <v>-3.2742457937346536E-2</v>
      </c>
      <c r="J114" s="1"/>
      <c r="K114" s="19">
        <v>1708871.6099999999</v>
      </c>
      <c r="L114" s="83">
        <v>1754610.83</v>
      </c>
      <c r="M114" s="19">
        <v>-45739.220000000205</v>
      </c>
      <c r="N114" s="21">
        <v>-2.6068014181811594E-2</v>
      </c>
      <c r="O114" s="62"/>
      <c r="P114" s="62"/>
      <c r="Q114" s="69"/>
      <c r="R114" s="69"/>
      <c r="S114" s="69"/>
      <c r="T114" s="70"/>
      <c r="U114" s="70"/>
      <c r="V114" s="70"/>
      <c r="W114" s="70"/>
      <c r="X114" s="71"/>
      <c r="Y114" s="62"/>
      <c r="Z114" s="70"/>
      <c r="AA114" s="70"/>
      <c r="AB114" s="70"/>
      <c r="AC114" s="71"/>
      <c r="AD114" s="62"/>
      <c r="AE114" s="62"/>
      <c r="AF114" s="69"/>
      <c r="AG114" s="69"/>
      <c r="AH114" s="69"/>
      <c r="AI114" s="70"/>
      <c r="AJ114" s="70"/>
      <c r="AK114" s="70"/>
      <c r="AL114" s="70"/>
      <c r="AM114" s="71"/>
      <c r="AN114" s="62"/>
      <c r="AO114" s="70"/>
      <c r="AP114" s="70"/>
      <c r="AQ114" s="70"/>
      <c r="AR114" s="71"/>
      <c r="AS114" s="62"/>
      <c r="AT114" s="62"/>
      <c r="AU114" s="62"/>
      <c r="AV114" s="62"/>
      <c r="AW114" s="1"/>
      <c r="AX114" s="1"/>
      <c r="AY114" s="1"/>
      <c r="AZ114" s="1"/>
      <c r="BA114" s="1"/>
      <c r="BB114" s="1"/>
      <c r="BC114" s="1"/>
      <c r="BD114" s="1"/>
      <c r="BE114" s="2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 t="s">
        <v>99</v>
      </c>
      <c r="B115" s="78">
        <v>2968185.04</v>
      </c>
      <c r="C115" s="78">
        <v>634921.10000000056</v>
      </c>
      <c r="D115" s="78">
        <v>1688401.88</v>
      </c>
      <c r="E115" s="19">
        <v>1654595.69</v>
      </c>
      <c r="F115" s="19">
        <v>3569299.9500000007</v>
      </c>
      <c r="G115" s="83">
        <v>3814686.6399999997</v>
      </c>
      <c r="H115" s="19">
        <v>-245386.68999999901</v>
      </c>
      <c r="I115" s="21">
        <v>-6.4326827642125495E-2</v>
      </c>
      <c r="J115" s="1"/>
      <c r="K115" s="19">
        <v>3603106.1400000006</v>
      </c>
      <c r="L115" s="83">
        <v>3823963.6199999996</v>
      </c>
      <c r="M115" s="19">
        <v>-220857.47999999905</v>
      </c>
      <c r="N115" s="21">
        <v>-5.775616662378158E-2</v>
      </c>
      <c r="O115" s="62"/>
      <c r="P115" s="62"/>
      <c r="Q115" s="69"/>
      <c r="R115" s="69"/>
      <c r="S115" s="69"/>
      <c r="T115" s="70"/>
      <c r="U115" s="70"/>
      <c r="V115" s="70"/>
      <c r="W115" s="70"/>
      <c r="X115" s="71"/>
      <c r="Y115" s="62"/>
      <c r="Z115" s="70"/>
      <c r="AA115" s="70"/>
      <c r="AB115" s="70"/>
      <c r="AC115" s="71"/>
      <c r="AD115" s="62"/>
      <c r="AE115" s="62"/>
      <c r="AF115" s="69"/>
      <c r="AG115" s="69"/>
      <c r="AH115" s="69"/>
      <c r="AI115" s="70"/>
      <c r="AJ115" s="70"/>
      <c r="AK115" s="70"/>
      <c r="AL115" s="70"/>
      <c r="AM115" s="71"/>
      <c r="AN115" s="62"/>
      <c r="AO115" s="70"/>
      <c r="AP115" s="70"/>
      <c r="AQ115" s="70"/>
      <c r="AR115" s="71"/>
      <c r="AS115" s="62"/>
      <c r="AT115" s="62"/>
      <c r="AU115" s="62"/>
      <c r="AV115" s="62"/>
      <c r="AW115" s="1"/>
      <c r="AX115" s="1"/>
      <c r="AY115" s="1"/>
      <c r="AZ115" s="1"/>
      <c r="BA115" s="1"/>
      <c r="BB115" s="1"/>
      <c r="BC115" s="1"/>
      <c r="BD115" s="1"/>
      <c r="BE115" s="2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 t="s">
        <v>100</v>
      </c>
      <c r="B116" s="78">
        <v>43048424.920000002</v>
      </c>
      <c r="C116" s="78">
        <v>9405822.8399999961</v>
      </c>
      <c r="D116" s="78">
        <v>23705318.879999999</v>
      </c>
      <c r="E116" s="19">
        <v>23187845.579999998</v>
      </c>
      <c r="F116" s="19">
        <v>51936774.459999993</v>
      </c>
      <c r="G116" s="83">
        <v>44244675.030000001</v>
      </c>
      <c r="H116" s="19">
        <v>7692099.4299999923</v>
      </c>
      <c r="I116" s="21">
        <v>0.17385367673701713</v>
      </c>
      <c r="J116" s="1"/>
      <c r="K116" s="19">
        <v>52454247.759999998</v>
      </c>
      <c r="L116" s="83">
        <v>44228342.07</v>
      </c>
      <c r="M116" s="19">
        <v>8225905.6899999976</v>
      </c>
      <c r="N116" s="21">
        <v>0.18598720424520754</v>
      </c>
      <c r="O116" s="62"/>
      <c r="P116" s="62"/>
      <c r="Q116" s="69"/>
      <c r="R116" s="69"/>
      <c r="S116" s="69"/>
      <c r="T116" s="70"/>
      <c r="U116" s="70"/>
      <c r="V116" s="70"/>
      <c r="W116" s="70"/>
      <c r="X116" s="71"/>
      <c r="Y116" s="62"/>
      <c r="Z116" s="70"/>
      <c r="AA116" s="70"/>
      <c r="AB116" s="70"/>
      <c r="AC116" s="71"/>
      <c r="AD116" s="62"/>
      <c r="AE116" s="62"/>
      <c r="AF116" s="69"/>
      <c r="AG116" s="69"/>
      <c r="AH116" s="69"/>
      <c r="AI116" s="70"/>
      <c r="AJ116" s="70"/>
      <c r="AK116" s="70"/>
      <c r="AL116" s="70"/>
      <c r="AM116" s="71"/>
      <c r="AN116" s="62"/>
      <c r="AO116" s="70"/>
      <c r="AP116" s="70"/>
      <c r="AQ116" s="70"/>
      <c r="AR116" s="71"/>
      <c r="AS116" s="62"/>
      <c r="AT116" s="62"/>
      <c r="AU116" s="62"/>
      <c r="AV116" s="62"/>
      <c r="AW116" s="1"/>
      <c r="AX116" s="1"/>
      <c r="AY116" s="1"/>
      <c r="AZ116" s="1"/>
      <c r="BA116" s="1"/>
      <c r="BB116" s="1"/>
      <c r="BC116" s="1"/>
      <c r="BD116" s="1"/>
      <c r="BE116" s="2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 t="s">
        <v>101</v>
      </c>
      <c r="B117" s="78">
        <v>1134115.94</v>
      </c>
      <c r="C117" s="78">
        <v>250246.43000000017</v>
      </c>
      <c r="D117" s="78">
        <v>678059.62</v>
      </c>
      <c r="E117" s="19">
        <v>664810.85</v>
      </c>
      <c r="F117" s="19">
        <v>1371113.6</v>
      </c>
      <c r="G117" s="83">
        <v>1615056.56</v>
      </c>
      <c r="H117" s="19">
        <v>-243942.95999999996</v>
      </c>
      <c r="I117" s="21">
        <v>-0.15104298266804972</v>
      </c>
      <c r="J117" s="1"/>
      <c r="K117" s="19">
        <v>1384362.37</v>
      </c>
      <c r="L117" s="83">
        <v>1619857.29</v>
      </c>
      <c r="M117" s="19">
        <v>-235494.91999999993</v>
      </c>
      <c r="N117" s="21">
        <v>-0.1453800414726657</v>
      </c>
      <c r="O117" s="62"/>
      <c r="P117" s="62"/>
      <c r="Q117" s="69"/>
      <c r="R117" s="69"/>
      <c r="S117" s="69"/>
      <c r="T117" s="70"/>
      <c r="U117" s="70"/>
      <c r="V117" s="70"/>
      <c r="W117" s="70"/>
      <c r="X117" s="71"/>
      <c r="Y117" s="62"/>
      <c r="Z117" s="70"/>
      <c r="AA117" s="70"/>
      <c r="AB117" s="70"/>
      <c r="AC117" s="71"/>
      <c r="AD117" s="62"/>
      <c r="AE117" s="62"/>
      <c r="AF117" s="69"/>
      <c r="AG117" s="69"/>
      <c r="AH117" s="69"/>
      <c r="AI117" s="70"/>
      <c r="AJ117" s="70"/>
      <c r="AK117" s="70"/>
      <c r="AL117" s="70"/>
      <c r="AM117" s="71"/>
      <c r="AN117" s="62"/>
      <c r="AO117" s="70"/>
      <c r="AP117" s="70"/>
      <c r="AQ117" s="70"/>
      <c r="AR117" s="71"/>
      <c r="AS117" s="62"/>
      <c r="AT117" s="62"/>
      <c r="AU117" s="62"/>
      <c r="AV117" s="62"/>
      <c r="AW117" s="1"/>
      <c r="AX117" s="1"/>
      <c r="AY117" s="1"/>
      <c r="AZ117" s="1"/>
      <c r="BA117" s="1"/>
      <c r="BB117" s="1"/>
      <c r="BC117" s="1"/>
      <c r="BD117" s="1"/>
      <c r="BE117" s="2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 t="s">
        <v>102</v>
      </c>
      <c r="B118" s="78">
        <v>847945.85000000009</v>
      </c>
      <c r="C118" s="78">
        <v>173732.74999999977</v>
      </c>
      <c r="D118" s="78">
        <v>460180.37</v>
      </c>
      <c r="E118" s="19">
        <v>450767.52</v>
      </c>
      <c r="F118" s="19">
        <v>1012265.7499999999</v>
      </c>
      <c r="G118" s="83">
        <v>1049549.6300000001</v>
      </c>
      <c r="H118" s="19">
        <v>-37283.880000000237</v>
      </c>
      <c r="I118" s="21">
        <v>-3.55236941010596E-2</v>
      </c>
      <c r="J118" s="1"/>
      <c r="K118" s="19">
        <v>1021678.5999999999</v>
      </c>
      <c r="L118" s="83">
        <v>1051571.6200000001</v>
      </c>
      <c r="M118" s="19">
        <v>-29893.020000000251</v>
      </c>
      <c r="N118" s="21">
        <v>-2.8426993874178796E-2</v>
      </c>
      <c r="O118" s="62"/>
      <c r="P118" s="62"/>
      <c r="Q118" s="69"/>
      <c r="R118" s="69"/>
      <c r="S118" s="69"/>
      <c r="T118" s="70"/>
      <c r="U118" s="70"/>
      <c r="V118" s="70"/>
      <c r="W118" s="70"/>
      <c r="X118" s="71"/>
      <c r="Y118" s="62"/>
      <c r="Z118" s="70"/>
      <c r="AA118" s="70"/>
      <c r="AB118" s="70"/>
      <c r="AC118" s="71"/>
      <c r="AD118" s="62"/>
      <c r="AE118" s="62"/>
      <c r="AF118" s="69"/>
      <c r="AG118" s="69"/>
      <c r="AH118" s="69"/>
      <c r="AI118" s="70"/>
      <c r="AJ118" s="70"/>
      <c r="AK118" s="70"/>
      <c r="AL118" s="70"/>
      <c r="AM118" s="71"/>
      <c r="AN118" s="62"/>
      <c r="AO118" s="70"/>
      <c r="AP118" s="70"/>
      <c r="AQ118" s="70"/>
      <c r="AR118" s="71"/>
      <c r="AS118" s="62"/>
      <c r="AT118" s="62"/>
      <c r="AU118" s="62"/>
      <c r="AV118" s="62"/>
      <c r="AW118" s="1"/>
      <c r="AX118" s="1"/>
      <c r="AY118" s="1"/>
      <c r="AZ118" s="1"/>
      <c r="BA118" s="1"/>
      <c r="BB118" s="1"/>
      <c r="BC118" s="1"/>
      <c r="BD118" s="1"/>
      <c r="BE118" s="2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>
      <c r="A119" s="6" t="s">
        <v>103</v>
      </c>
      <c r="B119" s="78" t="s">
        <v>128</v>
      </c>
      <c r="C119" s="78" t="s">
        <v>123</v>
      </c>
      <c r="D119" s="78" t="s">
        <v>123</v>
      </c>
      <c r="E119" s="19"/>
      <c r="F119" s="19" t="s">
        <v>123</v>
      </c>
      <c r="G119" s="83" t="s">
        <v>123</v>
      </c>
      <c r="H119" s="19" t="s">
        <v>128</v>
      </c>
      <c r="I119" s="21"/>
      <c r="J119" s="1"/>
      <c r="K119" s="19" t="s">
        <v>123</v>
      </c>
      <c r="L119" s="83" t="s">
        <v>123</v>
      </c>
      <c r="M119" s="19" t="s">
        <v>128</v>
      </c>
      <c r="N119" s="21"/>
      <c r="O119" s="62"/>
      <c r="P119" s="62"/>
      <c r="Q119" s="70"/>
      <c r="R119" s="70"/>
      <c r="S119" s="70"/>
      <c r="T119" s="70"/>
      <c r="U119" s="70"/>
      <c r="V119" s="70"/>
      <c r="W119" s="70"/>
      <c r="X119" s="71"/>
      <c r="Y119" s="62"/>
      <c r="Z119" s="70"/>
      <c r="AA119" s="70"/>
      <c r="AB119" s="70"/>
      <c r="AC119" s="71"/>
      <c r="AD119" s="62"/>
      <c r="AE119" s="62"/>
      <c r="AF119" s="70"/>
      <c r="AG119" s="70"/>
      <c r="AH119" s="70"/>
      <c r="AI119" s="70"/>
      <c r="AJ119" s="70"/>
      <c r="AK119" s="70"/>
      <c r="AL119" s="70"/>
      <c r="AM119" s="71"/>
      <c r="AN119" s="62"/>
      <c r="AO119" s="70"/>
      <c r="AP119" s="70"/>
      <c r="AQ119" s="70"/>
      <c r="AR119" s="71"/>
      <c r="AS119" s="62"/>
      <c r="AT119" s="62"/>
      <c r="AU119" s="62"/>
      <c r="AV119" s="62"/>
      <c r="AW119" s="1"/>
      <c r="AX119" s="1"/>
      <c r="AY119" s="1"/>
      <c r="AZ119" s="1"/>
      <c r="BA119" s="1"/>
      <c r="BB119" s="1"/>
      <c r="BC119" s="1"/>
      <c r="BD119" s="1"/>
      <c r="BE119" s="2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 t="s">
        <v>104</v>
      </c>
      <c r="B120" s="78">
        <v>215593.69</v>
      </c>
      <c r="C120" s="78">
        <v>54789.56</v>
      </c>
      <c r="D120" s="78">
        <v>122143.88</v>
      </c>
      <c r="E120" s="19">
        <v>119268.76</v>
      </c>
      <c r="F120" s="19">
        <v>267508.13</v>
      </c>
      <c r="G120" s="83">
        <v>378389.23</v>
      </c>
      <c r="H120" s="19">
        <v>-110881.09999999998</v>
      </c>
      <c r="I120" s="21">
        <v>-0.29303450312261792</v>
      </c>
      <c r="J120" s="1"/>
      <c r="K120" s="19">
        <v>270383.25</v>
      </c>
      <c r="L120" s="83">
        <v>377892.31</v>
      </c>
      <c r="M120" s="19">
        <v>-107509.06</v>
      </c>
      <c r="N120" s="21">
        <v>-0.28449655405795371</v>
      </c>
      <c r="O120" s="62"/>
      <c r="P120" s="62"/>
      <c r="Q120" s="69"/>
      <c r="R120" s="69"/>
      <c r="S120" s="69"/>
      <c r="T120" s="70"/>
      <c r="U120" s="70"/>
      <c r="V120" s="70"/>
      <c r="W120" s="70"/>
      <c r="X120" s="71"/>
      <c r="Y120" s="62"/>
      <c r="Z120" s="70"/>
      <c r="AA120" s="70"/>
      <c r="AB120" s="70"/>
      <c r="AC120" s="71"/>
      <c r="AD120" s="62"/>
      <c r="AE120" s="62"/>
      <c r="AF120" s="69"/>
      <c r="AG120" s="69"/>
      <c r="AH120" s="69"/>
      <c r="AI120" s="70"/>
      <c r="AJ120" s="70"/>
      <c r="AK120" s="70"/>
      <c r="AL120" s="70"/>
      <c r="AM120" s="71"/>
      <c r="AN120" s="62"/>
      <c r="AO120" s="70"/>
      <c r="AP120" s="70"/>
      <c r="AQ120" s="70"/>
      <c r="AR120" s="71"/>
      <c r="AS120" s="62"/>
      <c r="AT120" s="62"/>
      <c r="AU120" s="62"/>
      <c r="AV120" s="62"/>
      <c r="AW120" s="1"/>
      <c r="AX120" s="1"/>
      <c r="AY120" s="1"/>
      <c r="AZ120" s="1"/>
      <c r="BA120" s="1"/>
      <c r="BB120" s="1"/>
      <c r="BC120" s="1"/>
      <c r="BD120" s="1"/>
      <c r="BE120" s="2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 t="s">
        <v>105</v>
      </c>
      <c r="B121" s="78">
        <v>33495.43</v>
      </c>
      <c r="C121" s="78">
        <v>7016.43</v>
      </c>
      <c r="D121" s="78">
        <v>19004.98</v>
      </c>
      <c r="E121" s="19">
        <v>18561.759999999998</v>
      </c>
      <c r="F121" s="19">
        <v>40068.639999999999</v>
      </c>
      <c r="G121" s="83">
        <v>41554.339999999997</v>
      </c>
      <c r="H121" s="19">
        <v>-1485.6999999999971</v>
      </c>
      <c r="I121" s="21">
        <v>-3.5753184865888743E-2</v>
      </c>
      <c r="J121" s="1"/>
      <c r="K121" s="19">
        <v>40511.86</v>
      </c>
      <c r="L121" s="83">
        <v>41478.47</v>
      </c>
      <c r="M121" s="19">
        <v>-966.61000000000058</v>
      </c>
      <c r="N121" s="21">
        <v>-2.3303897178463928E-2</v>
      </c>
      <c r="O121" s="62"/>
      <c r="P121" s="62"/>
      <c r="Q121" s="69"/>
      <c r="R121" s="69"/>
      <c r="S121" s="69"/>
      <c r="T121" s="70"/>
      <c r="U121" s="70"/>
      <c r="V121" s="70"/>
      <c r="W121" s="70"/>
      <c r="X121" s="71"/>
      <c r="Y121" s="62"/>
      <c r="Z121" s="70"/>
      <c r="AA121" s="70"/>
      <c r="AB121" s="70"/>
      <c r="AC121" s="71"/>
      <c r="AD121" s="62"/>
      <c r="AE121" s="62"/>
      <c r="AF121" s="69"/>
      <c r="AG121" s="69"/>
      <c r="AH121" s="69"/>
      <c r="AI121" s="70"/>
      <c r="AJ121" s="70"/>
      <c r="AK121" s="70"/>
      <c r="AL121" s="70"/>
      <c r="AM121" s="71"/>
      <c r="AN121" s="62"/>
      <c r="AO121" s="70"/>
      <c r="AP121" s="70"/>
      <c r="AQ121" s="70"/>
      <c r="AR121" s="71"/>
      <c r="AS121" s="62"/>
      <c r="AT121" s="62"/>
      <c r="AU121" s="62"/>
      <c r="AV121" s="62"/>
      <c r="AW121" s="1"/>
      <c r="AX121" s="1"/>
      <c r="AY121" s="1"/>
      <c r="AZ121" s="1"/>
      <c r="BA121" s="1"/>
      <c r="BB121" s="1"/>
      <c r="BC121" s="1"/>
      <c r="BD121" s="1"/>
      <c r="BE121" s="2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 t="s">
        <v>106</v>
      </c>
      <c r="B122" s="78">
        <v>27548.739999999998</v>
      </c>
      <c r="C122" s="78">
        <v>6140.2300000000032</v>
      </c>
      <c r="D122" s="78">
        <v>15614.1</v>
      </c>
      <c r="E122" s="19">
        <v>15245.84</v>
      </c>
      <c r="F122" s="19">
        <v>33320.710000000006</v>
      </c>
      <c r="G122" s="83">
        <v>34638.289999999994</v>
      </c>
      <c r="H122" s="19">
        <v>-1317.5799999999872</v>
      </c>
      <c r="I122" s="21">
        <v>-3.8038251888300123E-2</v>
      </c>
      <c r="J122" s="1"/>
      <c r="K122" s="19">
        <v>33688.97</v>
      </c>
      <c r="L122" s="83">
        <v>34576.399999999994</v>
      </c>
      <c r="M122" s="19">
        <v>-887.42999999999302</v>
      </c>
      <c r="N122" s="21">
        <v>-2.5665772029476508E-2</v>
      </c>
      <c r="O122" s="62"/>
      <c r="P122" s="62"/>
      <c r="Q122" s="69"/>
      <c r="R122" s="69"/>
      <c r="S122" s="69"/>
      <c r="T122" s="70"/>
      <c r="U122" s="70"/>
      <c r="V122" s="70"/>
      <c r="W122" s="70"/>
      <c r="X122" s="71"/>
      <c r="Y122" s="62"/>
      <c r="Z122" s="70"/>
      <c r="AA122" s="70"/>
      <c r="AB122" s="70"/>
      <c r="AC122" s="71"/>
      <c r="AD122" s="62"/>
      <c r="AE122" s="62"/>
      <c r="AF122" s="69"/>
      <c r="AG122" s="69"/>
      <c r="AH122" s="69"/>
      <c r="AI122" s="70"/>
      <c r="AJ122" s="70"/>
      <c r="AK122" s="70"/>
      <c r="AL122" s="70"/>
      <c r="AM122" s="71"/>
      <c r="AN122" s="62"/>
      <c r="AO122" s="70"/>
      <c r="AP122" s="70"/>
      <c r="AQ122" s="70"/>
      <c r="AR122" s="71"/>
      <c r="AS122" s="62"/>
      <c r="AT122" s="62"/>
      <c r="AU122" s="62"/>
      <c r="AV122" s="62"/>
      <c r="AW122" s="1"/>
      <c r="AX122" s="1"/>
      <c r="AY122" s="1"/>
      <c r="AZ122" s="1"/>
      <c r="BA122" s="1"/>
      <c r="BB122" s="1"/>
      <c r="BC122" s="1"/>
      <c r="BD122" s="1"/>
      <c r="BE122" s="2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 t="s">
        <v>107</v>
      </c>
      <c r="B123" s="78">
        <v>82898.649999999994</v>
      </c>
      <c r="C123" s="78">
        <v>16845.300000000003</v>
      </c>
      <c r="D123" s="78">
        <v>46905.49</v>
      </c>
      <c r="E123" s="19">
        <v>45799.23</v>
      </c>
      <c r="F123" s="19">
        <v>98637.69</v>
      </c>
      <c r="G123" s="83">
        <v>121660.25</v>
      </c>
      <c r="H123" s="19">
        <v>-23022.559999999998</v>
      </c>
      <c r="I123" s="21">
        <v>-0.18923650082915333</v>
      </c>
      <c r="J123" s="1"/>
      <c r="K123" s="19">
        <v>99743.95</v>
      </c>
      <c r="L123" s="83">
        <v>121446.65999999999</v>
      </c>
      <c r="M123" s="19">
        <v>-21702.709999999992</v>
      </c>
      <c r="N123" s="21">
        <v>-0.17870157977172851</v>
      </c>
      <c r="O123" s="62"/>
      <c r="P123" s="62"/>
      <c r="Q123" s="69"/>
      <c r="R123" s="69"/>
      <c r="S123" s="69"/>
      <c r="T123" s="70"/>
      <c r="U123" s="70"/>
      <c r="V123" s="70"/>
      <c r="W123" s="70"/>
      <c r="X123" s="71"/>
      <c r="Y123" s="62"/>
      <c r="Z123" s="70"/>
      <c r="AA123" s="70"/>
      <c r="AB123" s="70"/>
      <c r="AC123" s="71"/>
      <c r="AD123" s="62"/>
      <c r="AE123" s="62"/>
      <c r="AF123" s="69"/>
      <c r="AG123" s="69"/>
      <c r="AH123" s="69"/>
      <c r="AI123" s="70"/>
      <c r="AJ123" s="70"/>
      <c r="AK123" s="70"/>
      <c r="AL123" s="70"/>
      <c r="AM123" s="71"/>
      <c r="AN123" s="62"/>
      <c r="AO123" s="70"/>
      <c r="AP123" s="70"/>
      <c r="AQ123" s="70"/>
      <c r="AR123" s="71"/>
      <c r="AS123" s="62"/>
      <c r="AT123" s="62"/>
      <c r="AU123" s="62"/>
      <c r="AV123" s="62"/>
      <c r="AW123" s="1"/>
      <c r="AX123" s="1"/>
      <c r="AY123" s="1"/>
      <c r="AZ123" s="1"/>
      <c r="BA123" s="1"/>
      <c r="BB123" s="1"/>
      <c r="BC123" s="1"/>
      <c r="BD123" s="1"/>
      <c r="BE123" s="2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 t="s">
        <v>108</v>
      </c>
      <c r="B124" s="78">
        <v>25399.57</v>
      </c>
      <c r="C124" s="78">
        <v>5588.5800000000017</v>
      </c>
      <c r="D124" s="78">
        <v>14434.74</v>
      </c>
      <c r="E124" s="19">
        <v>14095.28</v>
      </c>
      <c r="F124" s="19">
        <v>30648.690000000002</v>
      </c>
      <c r="G124" s="83">
        <v>31089.35</v>
      </c>
      <c r="H124" s="19">
        <v>-440.65999999999622</v>
      </c>
      <c r="I124" s="21">
        <v>-1.4173985625302477E-2</v>
      </c>
      <c r="J124" s="1"/>
      <c r="K124" s="19">
        <v>30988.15</v>
      </c>
      <c r="L124" s="83">
        <v>31033.17</v>
      </c>
      <c r="M124" s="19">
        <v>-45.019999999996799</v>
      </c>
      <c r="N124" s="21">
        <v>-1.450705809300068E-3</v>
      </c>
      <c r="O124" s="62"/>
      <c r="P124" s="62"/>
      <c r="Q124" s="69"/>
      <c r="R124" s="69"/>
      <c r="S124" s="69"/>
      <c r="T124" s="70"/>
      <c r="U124" s="70"/>
      <c r="V124" s="70"/>
      <c r="W124" s="70"/>
      <c r="X124" s="71"/>
      <c r="Y124" s="62"/>
      <c r="Z124" s="70"/>
      <c r="AA124" s="70"/>
      <c r="AB124" s="70"/>
      <c r="AC124" s="71"/>
      <c r="AD124" s="62"/>
      <c r="AE124" s="62"/>
      <c r="AF124" s="69"/>
      <c r="AG124" s="69"/>
      <c r="AH124" s="69"/>
      <c r="AI124" s="70"/>
      <c r="AJ124" s="70"/>
      <c r="AK124" s="70"/>
      <c r="AL124" s="70"/>
      <c r="AM124" s="71"/>
      <c r="AN124" s="62"/>
      <c r="AO124" s="70"/>
      <c r="AP124" s="70"/>
      <c r="AQ124" s="70"/>
      <c r="AR124" s="71"/>
      <c r="AS124" s="62"/>
      <c r="AT124" s="62"/>
      <c r="AU124" s="62"/>
      <c r="AV124" s="62"/>
      <c r="AW124" s="1"/>
      <c r="AX124" s="1"/>
      <c r="AY124" s="1"/>
      <c r="AZ124" s="1"/>
      <c r="BA124" s="1"/>
      <c r="BB124" s="1"/>
      <c r="BC124" s="1"/>
      <c r="BD124" s="1"/>
      <c r="BE124" s="2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 t="s">
        <v>109</v>
      </c>
      <c r="B125" s="78">
        <v>22575.14</v>
      </c>
      <c r="C125" s="78">
        <v>5101.6900000000023</v>
      </c>
      <c r="D125" s="78">
        <v>12811.78</v>
      </c>
      <c r="E125" s="19">
        <v>12510.12</v>
      </c>
      <c r="F125" s="19">
        <v>27375.170000000002</v>
      </c>
      <c r="G125" s="83">
        <v>26627.33</v>
      </c>
      <c r="H125" s="19">
        <v>747.84000000000015</v>
      </c>
      <c r="I125" s="21">
        <v>2.808542951921944E-2</v>
      </c>
      <c r="J125" s="1"/>
      <c r="K125" s="19">
        <v>27676.83</v>
      </c>
      <c r="L125" s="83">
        <v>26578.86</v>
      </c>
      <c r="M125" s="19">
        <v>1097.9700000000012</v>
      </c>
      <c r="N125" s="21">
        <v>4.1309898167189996E-2</v>
      </c>
      <c r="O125" s="62"/>
      <c r="P125" s="62"/>
      <c r="Q125" s="69"/>
      <c r="R125" s="69"/>
      <c r="S125" s="69"/>
      <c r="T125" s="70"/>
      <c r="U125" s="70"/>
      <c r="V125" s="70"/>
      <c r="W125" s="70"/>
      <c r="X125" s="71"/>
      <c r="Y125" s="62"/>
      <c r="Z125" s="70"/>
      <c r="AA125" s="70"/>
      <c r="AB125" s="70"/>
      <c r="AC125" s="71"/>
      <c r="AD125" s="62"/>
      <c r="AE125" s="62"/>
      <c r="AF125" s="69"/>
      <c r="AG125" s="69"/>
      <c r="AH125" s="69"/>
      <c r="AI125" s="70"/>
      <c r="AJ125" s="70"/>
      <c r="AK125" s="70"/>
      <c r="AL125" s="70"/>
      <c r="AM125" s="71"/>
      <c r="AN125" s="62"/>
      <c r="AO125" s="70"/>
      <c r="AP125" s="70"/>
      <c r="AQ125" s="70"/>
      <c r="AR125" s="71"/>
      <c r="AS125" s="62"/>
      <c r="AT125" s="62"/>
      <c r="AU125" s="62"/>
      <c r="AV125" s="62"/>
      <c r="AW125" s="1"/>
      <c r="AX125" s="1"/>
      <c r="AY125" s="1"/>
      <c r="AZ125" s="1"/>
      <c r="BA125" s="1"/>
      <c r="BB125" s="1"/>
      <c r="BC125" s="1"/>
      <c r="BD125" s="1"/>
      <c r="BE125" s="2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 t="s">
        <v>110</v>
      </c>
      <c r="B126" s="78">
        <v>13702.869999999999</v>
      </c>
      <c r="C126" s="78">
        <v>2974.6800000000039</v>
      </c>
      <c r="D126" s="78">
        <v>7771.44</v>
      </c>
      <c r="E126" s="19">
        <v>7588.83</v>
      </c>
      <c r="F126" s="19">
        <v>16494.940000000002</v>
      </c>
      <c r="G126" s="83">
        <v>17934.53</v>
      </c>
      <c r="H126" s="19">
        <v>-1439.5899999999965</v>
      </c>
      <c r="I126" s="21">
        <v>-8.0269179064073382E-2</v>
      </c>
      <c r="J126" s="1"/>
      <c r="K126" s="19">
        <v>16677.550000000003</v>
      </c>
      <c r="L126" s="83">
        <v>17901.82</v>
      </c>
      <c r="M126" s="19">
        <v>-1224.2699999999968</v>
      </c>
      <c r="N126" s="21">
        <v>-6.8388018648383064E-2</v>
      </c>
      <c r="O126" s="62"/>
      <c r="P126" s="62"/>
      <c r="Q126" s="69"/>
      <c r="R126" s="69"/>
      <c r="S126" s="69"/>
      <c r="T126" s="70"/>
      <c r="U126" s="70"/>
      <c r="V126" s="70"/>
      <c r="W126" s="70"/>
      <c r="X126" s="71"/>
      <c r="Y126" s="62"/>
      <c r="Z126" s="70"/>
      <c r="AA126" s="70"/>
      <c r="AB126" s="70"/>
      <c r="AC126" s="71"/>
      <c r="AD126" s="62"/>
      <c r="AE126" s="62"/>
      <c r="AF126" s="69"/>
      <c r="AG126" s="69"/>
      <c r="AH126" s="69"/>
      <c r="AI126" s="70"/>
      <c r="AJ126" s="70"/>
      <c r="AK126" s="70"/>
      <c r="AL126" s="70"/>
      <c r="AM126" s="71"/>
      <c r="AN126" s="62"/>
      <c r="AO126" s="70"/>
      <c r="AP126" s="70"/>
      <c r="AQ126" s="70"/>
      <c r="AR126" s="71"/>
      <c r="AS126" s="62"/>
      <c r="AT126" s="62"/>
      <c r="AU126" s="62"/>
      <c r="AV126" s="62"/>
      <c r="AW126" s="1"/>
      <c r="AX126" s="1"/>
      <c r="AY126" s="1"/>
      <c r="AZ126" s="1"/>
      <c r="BA126" s="1"/>
      <c r="BB126" s="1"/>
      <c r="BC126" s="1"/>
      <c r="BD126" s="1"/>
      <c r="BE126" s="2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 t="s">
        <v>111</v>
      </c>
      <c r="B127" s="78">
        <v>32534.95</v>
      </c>
      <c r="C127" s="78">
        <v>7110.4600000000028</v>
      </c>
      <c r="D127" s="78">
        <v>18413.13</v>
      </c>
      <c r="E127" s="19">
        <v>17979.14</v>
      </c>
      <c r="F127" s="19">
        <v>39211.42</v>
      </c>
      <c r="G127" s="83">
        <v>43048.03</v>
      </c>
      <c r="H127" s="19">
        <v>-3836.6100000000006</v>
      </c>
      <c r="I127" s="21">
        <v>-8.9123939004874364E-2</v>
      </c>
      <c r="J127" s="1"/>
      <c r="K127" s="19">
        <v>39645.410000000003</v>
      </c>
      <c r="L127" s="83">
        <v>42969.79</v>
      </c>
      <c r="M127" s="19">
        <v>-3324.3799999999974</v>
      </c>
      <c r="N127" s="21">
        <v>-7.7365516564078973E-2</v>
      </c>
      <c r="O127" s="62"/>
      <c r="P127" s="62"/>
      <c r="Q127" s="69"/>
      <c r="R127" s="69"/>
      <c r="S127" s="69"/>
      <c r="T127" s="70"/>
      <c r="U127" s="70"/>
      <c r="V127" s="70"/>
      <c r="W127" s="70"/>
      <c r="X127" s="71"/>
      <c r="Y127" s="62"/>
      <c r="Z127" s="70"/>
      <c r="AA127" s="70"/>
      <c r="AB127" s="70"/>
      <c r="AC127" s="71"/>
      <c r="AD127" s="62"/>
      <c r="AE127" s="62"/>
      <c r="AF127" s="69"/>
      <c r="AG127" s="69"/>
      <c r="AH127" s="69"/>
      <c r="AI127" s="70"/>
      <c r="AJ127" s="70"/>
      <c r="AK127" s="70"/>
      <c r="AL127" s="70"/>
      <c r="AM127" s="71"/>
      <c r="AN127" s="62"/>
      <c r="AO127" s="70"/>
      <c r="AP127" s="70"/>
      <c r="AQ127" s="70"/>
      <c r="AR127" s="71"/>
      <c r="AS127" s="62"/>
      <c r="AT127" s="62"/>
      <c r="AU127" s="62"/>
      <c r="AV127" s="62"/>
      <c r="AW127" s="1"/>
      <c r="AX127" s="1"/>
      <c r="AY127" s="1"/>
      <c r="AZ127" s="1"/>
      <c r="BA127" s="1"/>
      <c r="BB127" s="1"/>
      <c r="BC127" s="1"/>
      <c r="BD127" s="1"/>
      <c r="BE127" s="2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 t="s">
        <v>112</v>
      </c>
      <c r="B128" s="78">
        <v>25764.089999999997</v>
      </c>
      <c r="C128" s="78">
        <v>5344.4000000000015</v>
      </c>
      <c r="D128" s="78">
        <v>14610.71</v>
      </c>
      <c r="E128" s="19">
        <v>14267.45</v>
      </c>
      <c r="F128" s="19">
        <v>30765.23</v>
      </c>
      <c r="G128" s="83">
        <v>35080.120000000003</v>
      </c>
      <c r="H128" s="19">
        <v>-4314.8900000000031</v>
      </c>
      <c r="I128" s="21">
        <v>-0.12300100455756713</v>
      </c>
      <c r="J128" s="1"/>
      <c r="K128" s="19">
        <v>31108.489999999998</v>
      </c>
      <c r="L128" s="83">
        <v>35016.300000000003</v>
      </c>
      <c r="M128" s="19">
        <v>-3907.8100000000049</v>
      </c>
      <c r="N128" s="21">
        <v>-0.11159974069219203</v>
      </c>
      <c r="O128" s="62"/>
      <c r="P128" s="62"/>
      <c r="Q128" s="69"/>
      <c r="R128" s="69"/>
      <c r="S128" s="69"/>
      <c r="T128" s="70"/>
      <c r="U128" s="70"/>
      <c r="V128" s="70"/>
      <c r="W128" s="70"/>
      <c r="X128" s="71"/>
      <c r="Y128" s="62"/>
      <c r="Z128" s="70"/>
      <c r="AA128" s="70"/>
      <c r="AB128" s="70"/>
      <c r="AC128" s="71"/>
      <c r="AD128" s="62"/>
      <c r="AE128" s="62"/>
      <c r="AF128" s="69"/>
      <c r="AG128" s="69"/>
      <c r="AH128" s="69"/>
      <c r="AI128" s="70"/>
      <c r="AJ128" s="70"/>
      <c r="AK128" s="70"/>
      <c r="AL128" s="70"/>
      <c r="AM128" s="71"/>
      <c r="AN128" s="62"/>
      <c r="AO128" s="70"/>
      <c r="AP128" s="70"/>
      <c r="AQ128" s="70"/>
      <c r="AR128" s="71"/>
      <c r="AS128" s="62"/>
      <c r="AT128" s="62"/>
      <c r="AU128" s="62"/>
      <c r="AV128" s="62"/>
      <c r="AW128" s="1"/>
      <c r="AX128" s="1"/>
      <c r="AY128" s="1"/>
      <c r="AZ128" s="1"/>
      <c r="BA128" s="1"/>
      <c r="BB128" s="1"/>
      <c r="BC128" s="1"/>
      <c r="BD128" s="1"/>
      <c r="BE128" s="2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 t="s">
        <v>113</v>
      </c>
      <c r="B129" s="78">
        <v>96848.89</v>
      </c>
      <c r="C129" s="78">
        <v>19639.619999999995</v>
      </c>
      <c r="D129" s="78">
        <v>54759.71</v>
      </c>
      <c r="E129" s="19">
        <v>53468.21</v>
      </c>
      <c r="F129" s="19">
        <v>115197.01</v>
      </c>
      <c r="G129" s="83">
        <v>124833.5</v>
      </c>
      <c r="H129" s="19">
        <v>-9636.4900000000052</v>
      </c>
      <c r="I129" s="21">
        <v>-7.7194743398206422E-2</v>
      </c>
      <c r="J129" s="1"/>
      <c r="K129" s="19">
        <v>116488.51</v>
      </c>
      <c r="L129" s="83">
        <v>124614.43</v>
      </c>
      <c r="M129" s="19">
        <v>-8125.9199999999983</v>
      </c>
      <c r="N129" s="21">
        <v>-6.5208499529308073E-2</v>
      </c>
      <c r="O129" s="62"/>
      <c r="P129" s="62"/>
      <c r="Q129" s="69"/>
      <c r="R129" s="69"/>
      <c r="S129" s="69"/>
      <c r="T129" s="70"/>
      <c r="U129" s="70"/>
      <c r="V129" s="70"/>
      <c r="W129" s="70"/>
      <c r="X129" s="71"/>
      <c r="Y129" s="62"/>
      <c r="Z129" s="70"/>
      <c r="AA129" s="70"/>
      <c r="AB129" s="70"/>
      <c r="AC129" s="71"/>
      <c r="AD129" s="62"/>
      <c r="AE129" s="62"/>
      <c r="AF129" s="69"/>
      <c r="AG129" s="69"/>
      <c r="AH129" s="69"/>
      <c r="AI129" s="70"/>
      <c r="AJ129" s="70"/>
      <c r="AK129" s="70"/>
      <c r="AL129" s="70"/>
      <c r="AM129" s="71"/>
      <c r="AN129" s="62"/>
      <c r="AO129" s="70"/>
      <c r="AP129" s="70"/>
      <c r="AQ129" s="70"/>
      <c r="AR129" s="71"/>
      <c r="AS129" s="62"/>
      <c r="AT129" s="62"/>
      <c r="AU129" s="62"/>
      <c r="AV129" s="62"/>
      <c r="AW129" s="1"/>
      <c r="AX129" s="1"/>
      <c r="AY129" s="1"/>
      <c r="AZ129" s="1"/>
      <c r="BA129" s="1"/>
      <c r="BB129" s="1"/>
      <c r="BC129" s="1"/>
      <c r="BD129" s="1"/>
      <c r="BE129" s="2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 t="s">
        <v>114</v>
      </c>
      <c r="B130" s="78">
        <v>105140.51000000001</v>
      </c>
      <c r="C130" s="78">
        <v>22117.22</v>
      </c>
      <c r="D130" s="78">
        <v>60942.5</v>
      </c>
      <c r="E130" s="19">
        <v>59513.36</v>
      </c>
      <c r="F130" s="19">
        <v>125828.59000000001</v>
      </c>
      <c r="G130" s="83">
        <v>128434.16999999998</v>
      </c>
      <c r="H130" s="19">
        <v>-2605.5799999999726</v>
      </c>
      <c r="I130" s="21">
        <v>-2.0287280246370387E-2</v>
      </c>
      <c r="J130" s="1"/>
      <c r="K130" s="19">
        <v>127257.73000000001</v>
      </c>
      <c r="L130" s="83">
        <v>128199.99999999999</v>
      </c>
      <c r="M130" s="19">
        <v>-942.26999999997497</v>
      </c>
      <c r="N130" s="21">
        <v>-7.3499999999998566E-3</v>
      </c>
      <c r="O130" s="62"/>
      <c r="P130" s="62"/>
      <c r="Q130" s="69"/>
      <c r="R130" s="69"/>
      <c r="S130" s="69"/>
      <c r="T130" s="70"/>
      <c r="U130" s="70"/>
      <c r="V130" s="70"/>
      <c r="W130" s="70"/>
      <c r="X130" s="71"/>
      <c r="Y130" s="62"/>
      <c r="Z130" s="70"/>
      <c r="AA130" s="70"/>
      <c r="AB130" s="70"/>
      <c r="AC130" s="71"/>
      <c r="AD130" s="62"/>
      <c r="AE130" s="62"/>
      <c r="AF130" s="69"/>
      <c r="AG130" s="69"/>
      <c r="AH130" s="69"/>
      <c r="AI130" s="70"/>
      <c r="AJ130" s="70"/>
      <c r="AK130" s="70"/>
      <c r="AL130" s="70"/>
      <c r="AM130" s="71"/>
      <c r="AN130" s="62"/>
      <c r="AO130" s="70"/>
      <c r="AP130" s="70"/>
      <c r="AQ130" s="70"/>
      <c r="AR130" s="71"/>
      <c r="AS130" s="62"/>
      <c r="AT130" s="62"/>
      <c r="AU130" s="62"/>
      <c r="AV130" s="62"/>
      <c r="AW130" s="1"/>
      <c r="AX130" s="1"/>
      <c r="AY130" s="1"/>
      <c r="AZ130" s="1"/>
      <c r="BA130" s="1"/>
      <c r="BB130" s="1"/>
      <c r="BC130" s="1"/>
      <c r="BD130" s="1"/>
      <c r="BE130" s="2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 t="s">
        <v>152</v>
      </c>
      <c r="B131" s="78">
        <v>141340.66999999998</v>
      </c>
      <c r="C131" s="78">
        <v>29312.349999999977</v>
      </c>
      <c r="D131" s="78">
        <v>80106.86</v>
      </c>
      <c r="E131" s="19">
        <v>78250.55</v>
      </c>
      <c r="F131" s="19">
        <v>168796.70999999996</v>
      </c>
      <c r="G131" s="83">
        <v>188784.66</v>
      </c>
      <c r="H131" s="19">
        <v>-19987.950000000041</v>
      </c>
      <c r="I131" s="21">
        <v>-0.10587698174205484</v>
      </c>
      <c r="J131" s="1"/>
      <c r="K131" s="19">
        <v>170653.01999999996</v>
      </c>
      <c r="L131" s="83">
        <v>188433.31</v>
      </c>
      <c r="M131" s="19">
        <v>-17780.290000000037</v>
      </c>
      <c r="N131" s="21">
        <v>-9.4358529285507142E-2</v>
      </c>
      <c r="O131" s="62"/>
      <c r="P131" s="62"/>
      <c r="Q131" s="69"/>
      <c r="R131" s="69"/>
      <c r="S131" s="69"/>
      <c r="T131" s="70"/>
      <c r="U131" s="70"/>
      <c r="V131" s="70"/>
      <c r="W131" s="70"/>
      <c r="X131" s="71"/>
      <c r="Y131" s="62"/>
      <c r="Z131" s="70"/>
      <c r="AA131" s="70"/>
      <c r="AB131" s="70"/>
      <c r="AC131" s="71"/>
      <c r="AD131" s="62"/>
      <c r="AE131" s="62"/>
      <c r="AF131" s="69"/>
      <c r="AG131" s="69"/>
      <c r="AH131" s="69"/>
      <c r="AI131" s="70"/>
      <c r="AJ131" s="70"/>
      <c r="AK131" s="70"/>
      <c r="AL131" s="70"/>
      <c r="AM131" s="71"/>
      <c r="AN131" s="62"/>
      <c r="AO131" s="70"/>
      <c r="AP131" s="70"/>
      <c r="AQ131" s="70"/>
      <c r="AR131" s="71"/>
      <c r="AS131" s="62"/>
      <c r="AT131" s="62"/>
      <c r="AU131" s="62"/>
      <c r="AV131" s="62"/>
      <c r="AW131" s="1"/>
      <c r="AX131" s="1"/>
      <c r="AY131" s="1"/>
      <c r="AZ131" s="1"/>
      <c r="BA131" s="1"/>
      <c r="BB131" s="1"/>
      <c r="BC131" s="1"/>
      <c r="BD131" s="1"/>
      <c r="BE131" s="2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 t="s">
        <v>115</v>
      </c>
      <c r="B132" s="78">
        <v>143383.47</v>
      </c>
      <c r="C132" s="78">
        <v>29684</v>
      </c>
      <c r="D132" s="78">
        <v>81297.16</v>
      </c>
      <c r="E132" s="19">
        <v>79434.87</v>
      </c>
      <c r="F132" s="19">
        <v>171205.18</v>
      </c>
      <c r="G132" s="83">
        <v>169137.56</v>
      </c>
      <c r="H132" s="19">
        <v>2067.6199999999953</v>
      </c>
      <c r="I132" s="21">
        <v>1.2224487570945186E-2</v>
      </c>
      <c r="J132" s="1"/>
      <c r="K132" s="19">
        <v>173067.47</v>
      </c>
      <c r="L132" s="83">
        <v>168830.47999999998</v>
      </c>
      <c r="M132" s="19">
        <v>4236.9900000000198</v>
      </c>
      <c r="N132" s="21">
        <v>2.5096120084477702E-2</v>
      </c>
      <c r="O132" s="62"/>
      <c r="P132" s="62"/>
      <c r="Q132" s="69"/>
      <c r="R132" s="69"/>
      <c r="S132" s="69"/>
      <c r="T132" s="70"/>
      <c r="U132" s="70"/>
      <c r="V132" s="70"/>
      <c r="W132" s="70"/>
      <c r="X132" s="71"/>
      <c r="Y132" s="62"/>
      <c r="Z132" s="70"/>
      <c r="AA132" s="70"/>
      <c r="AB132" s="70"/>
      <c r="AC132" s="71"/>
      <c r="AD132" s="62"/>
      <c r="AE132" s="62"/>
      <c r="AF132" s="69"/>
      <c r="AG132" s="69"/>
      <c r="AH132" s="69"/>
      <c r="AI132" s="70"/>
      <c r="AJ132" s="70"/>
      <c r="AK132" s="70"/>
      <c r="AL132" s="70"/>
      <c r="AM132" s="71"/>
      <c r="AN132" s="62"/>
      <c r="AO132" s="70"/>
      <c r="AP132" s="70"/>
      <c r="AQ132" s="70"/>
      <c r="AR132" s="71"/>
      <c r="AS132" s="62"/>
      <c r="AT132" s="62"/>
      <c r="AU132" s="62"/>
      <c r="AV132" s="62"/>
      <c r="AW132" s="1"/>
      <c r="AX132" s="1"/>
      <c r="AY132" s="1"/>
      <c r="AZ132" s="1"/>
      <c r="BA132" s="1"/>
      <c r="BB132" s="1"/>
      <c r="BC132" s="1"/>
      <c r="BD132" s="1"/>
      <c r="BE132" s="2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 t="s">
        <v>150</v>
      </c>
      <c r="B133" s="78">
        <v>130231.07</v>
      </c>
      <c r="C133" s="78">
        <v>31052.309999999998</v>
      </c>
      <c r="D133" s="78">
        <v>73845.11</v>
      </c>
      <c r="E133" s="19">
        <v>72144.710000000006</v>
      </c>
      <c r="F133" s="19">
        <v>159582.98000000001</v>
      </c>
      <c r="G133" s="83">
        <v>171388.23</v>
      </c>
      <c r="H133" s="19">
        <v>-11805.25</v>
      </c>
      <c r="I133" s="21">
        <v>-6.8880167558764138E-2</v>
      </c>
      <c r="J133" s="1"/>
      <c r="K133" s="19">
        <v>161283.38</v>
      </c>
      <c r="L133" s="83">
        <v>171076.38</v>
      </c>
      <c r="M133" s="19">
        <v>-9793</v>
      </c>
      <c r="N133" s="21">
        <v>-5.7243437112709517E-2</v>
      </c>
      <c r="O133" s="62"/>
      <c r="P133" s="62"/>
      <c r="Q133" s="69"/>
      <c r="R133" s="69"/>
      <c r="S133" s="69"/>
      <c r="T133" s="70"/>
      <c r="U133" s="70"/>
      <c r="V133" s="70"/>
      <c r="W133" s="70"/>
      <c r="X133" s="71"/>
      <c r="Y133" s="62"/>
      <c r="Z133" s="70"/>
      <c r="AA133" s="70"/>
      <c r="AB133" s="70"/>
      <c r="AC133" s="71"/>
      <c r="AD133" s="62"/>
      <c r="AE133" s="62"/>
      <c r="AF133" s="69"/>
      <c r="AG133" s="69"/>
      <c r="AH133" s="69"/>
      <c r="AI133" s="70"/>
      <c r="AJ133" s="70"/>
      <c r="AK133" s="70"/>
      <c r="AL133" s="70"/>
      <c r="AM133" s="71"/>
      <c r="AN133" s="62"/>
      <c r="AO133" s="70"/>
      <c r="AP133" s="70"/>
      <c r="AQ133" s="70"/>
      <c r="AR133" s="71"/>
      <c r="AS133" s="62"/>
      <c r="AT133" s="62"/>
      <c r="AU133" s="62"/>
      <c r="AV133" s="62"/>
      <c r="AW133" s="1"/>
      <c r="AX133" s="1"/>
      <c r="AY133" s="1"/>
      <c r="AZ133" s="1"/>
      <c r="BA133" s="1"/>
      <c r="BB133" s="1"/>
      <c r="BC133" s="1"/>
      <c r="BD133" s="1"/>
      <c r="BE133" s="2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 t="s">
        <v>116</v>
      </c>
      <c r="B134" s="78">
        <v>104519.01999999999</v>
      </c>
      <c r="C134" s="78">
        <v>21465.910000000003</v>
      </c>
      <c r="D134" s="78">
        <v>59132.73</v>
      </c>
      <c r="E134" s="19">
        <v>57738.3</v>
      </c>
      <c r="F134" s="19">
        <v>124590.49999999999</v>
      </c>
      <c r="G134" s="83">
        <v>134898.87</v>
      </c>
      <c r="H134" s="19">
        <v>-10308.37000000001</v>
      </c>
      <c r="I134" s="21">
        <v>-7.6415540026391726E-2</v>
      </c>
      <c r="J134" s="1"/>
      <c r="K134" s="19">
        <v>125984.93</v>
      </c>
      <c r="L134" s="83">
        <v>134653.04999999999</v>
      </c>
      <c r="M134" s="19">
        <v>-8668.1199999999953</v>
      </c>
      <c r="N134" s="21">
        <v>-6.4373736799871906E-2</v>
      </c>
      <c r="O134" s="62"/>
      <c r="P134" s="62"/>
      <c r="Q134" s="69"/>
      <c r="R134" s="69"/>
      <c r="S134" s="69"/>
      <c r="T134" s="70"/>
      <c r="U134" s="70"/>
      <c r="V134" s="70"/>
      <c r="W134" s="70"/>
      <c r="X134" s="71"/>
      <c r="Y134" s="62"/>
      <c r="Z134" s="70"/>
      <c r="AA134" s="70"/>
      <c r="AB134" s="70"/>
      <c r="AC134" s="71"/>
      <c r="AD134" s="62"/>
      <c r="AE134" s="62"/>
      <c r="AF134" s="69"/>
      <c r="AG134" s="69"/>
      <c r="AH134" s="69"/>
      <c r="AI134" s="70"/>
      <c r="AJ134" s="70"/>
      <c r="AK134" s="70"/>
      <c r="AL134" s="70"/>
      <c r="AM134" s="71"/>
      <c r="AN134" s="62"/>
      <c r="AO134" s="70"/>
      <c r="AP134" s="70"/>
      <c r="AQ134" s="70"/>
      <c r="AR134" s="71"/>
      <c r="AS134" s="62"/>
      <c r="AT134" s="62"/>
      <c r="AU134" s="62"/>
      <c r="AV134" s="62"/>
      <c r="AW134" s="1"/>
      <c r="AX134" s="1"/>
      <c r="AY134" s="1"/>
      <c r="AZ134" s="1"/>
      <c r="BA134" s="1"/>
      <c r="BB134" s="1"/>
      <c r="BC134" s="1"/>
      <c r="BD134" s="1"/>
      <c r="BE134" s="2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 t="s">
        <v>117</v>
      </c>
      <c r="B135" s="78">
        <v>16401.379999999997</v>
      </c>
      <c r="C135" s="78">
        <v>3992.5900000000038</v>
      </c>
      <c r="D135" s="78">
        <v>9312.23</v>
      </c>
      <c r="E135" s="19">
        <v>9092.64</v>
      </c>
      <c r="F135" s="19">
        <v>20174.38</v>
      </c>
      <c r="G135" s="83">
        <v>21979.199999999997</v>
      </c>
      <c r="H135" s="19">
        <v>-1804.8199999999961</v>
      </c>
      <c r="I135" s="21">
        <v>-8.2114908640896656E-2</v>
      </c>
      <c r="J135" s="1"/>
      <c r="K135" s="19">
        <v>20393.97</v>
      </c>
      <c r="L135" s="83">
        <v>21940.1</v>
      </c>
      <c r="M135" s="19">
        <v>-1546.1299999999974</v>
      </c>
      <c r="N135" s="21">
        <v>-7.0470508338612792E-2</v>
      </c>
      <c r="O135" s="62"/>
      <c r="P135" s="62"/>
      <c r="Q135" s="69"/>
      <c r="R135" s="69"/>
      <c r="S135" s="69"/>
      <c r="T135" s="70"/>
      <c r="U135" s="70"/>
      <c r="V135" s="70"/>
      <c r="W135" s="70"/>
      <c r="X135" s="71"/>
      <c r="Y135" s="62"/>
      <c r="Z135" s="70"/>
      <c r="AA135" s="70"/>
      <c r="AB135" s="70"/>
      <c r="AC135" s="71"/>
      <c r="AD135" s="62"/>
      <c r="AE135" s="62"/>
      <c r="AF135" s="69"/>
      <c r="AG135" s="69"/>
      <c r="AH135" s="69"/>
      <c r="AI135" s="70"/>
      <c r="AJ135" s="70"/>
      <c r="AK135" s="70"/>
      <c r="AL135" s="70"/>
      <c r="AM135" s="71"/>
      <c r="AN135" s="62"/>
      <c r="AO135" s="70"/>
      <c r="AP135" s="70"/>
      <c r="AQ135" s="70"/>
      <c r="AR135" s="71"/>
      <c r="AS135" s="62"/>
      <c r="AT135" s="62"/>
      <c r="AU135" s="62"/>
      <c r="AV135" s="62"/>
      <c r="AW135" s="1"/>
      <c r="AX135" s="1"/>
      <c r="AY135" s="1"/>
      <c r="AZ135" s="1"/>
      <c r="BA135" s="1"/>
      <c r="BB135" s="1"/>
      <c r="BC135" s="1"/>
      <c r="BD135" s="1"/>
      <c r="BE135" s="2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 t="s">
        <v>151</v>
      </c>
      <c r="B136" s="78">
        <v>51802.93</v>
      </c>
      <c r="C136" s="78">
        <v>10783.249999999993</v>
      </c>
      <c r="D136" s="78">
        <v>29342.66</v>
      </c>
      <c r="E136" s="19">
        <v>28672.63</v>
      </c>
      <c r="F136" s="19">
        <v>61916.149999999994</v>
      </c>
      <c r="G136" s="83">
        <v>67678.48000000001</v>
      </c>
      <c r="H136" s="19">
        <v>-5762.3300000000163</v>
      </c>
      <c r="I136" s="21">
        <v>-8.5142721881460881E-2</v>
      </c>
      <c r="J136" s="1"/>
      <c r="K136" s="19">
        <v>62586.179999999993</v>
      </c>
      <c r="L136" s="83">
        <v>67555.64</v>
      </c>
      <c r="M136" s="19">
        <v>-4969.4600000000064</v>
      </c>
      <c r="N136" s="21">
        <v>-7.3560993575073952E-2</v>
      </c>
      <c r="O136" s="62"/>
      <c r="P136" s="62"/>
      <c r="Q136" s="69"/>
      <c r="R136" s="69"/>
      <c r="S136" s="69"/>
      <c r="T136" s="70"/>
      <c r="U136" s="70"/>
      <c r="V136" s="70"/>
      <c r="W136" s="70"/>
      <c r="X136" s="71"/>
      <c r="Y136" s="62"/>
      <c r="Z136" s="70"/>
      <c r="AA136" s="70"/>
      <c r="AB136" s="70"/>
      <c r="AC136" s="71"/>
      <c r="AD136" s="62"/>
      <c r="AE136" s="62"/>
      <c r="AF136" s="69"/>
      <c r="AG136" s="69"/>
      <c r="AH136" s="69"/>
      <c r="AI136" s="70"/>
      <c r="AJ136" s="70"/>
      <c r="AK136" s="70"/>
      <c r="AL136" s="70"/>
      <c r="AM136" s="71"/>
      <c r="AN136" s="62"/>
      <c r="AO136" s="70"/>
      <c r="AP136" s="70"/>
      <c r="AQ136" s="70"/>
      <c r="AR136" s="71"/>
      <c r="AS136" s="62"/>
      <c r="AT136" s="62"/>
      <c r="AU136" s="62"/>
      <c r="AV136" s="62"/>
      <c r="AW136" s="1"/>
      <c r="AX136" s="1"/>
      <c r="AY136" s="1"/>
      <c r="AZ136" s="1"/>
      <c r="BA136" s="1"/>
      <c r="BB136" s="1"/>
      <c r="BC136" s="1"/>
      <c r="BD136" s="1"/>
      <c r="BE136" s="2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 t="s">
        <v>172</v>
      </c>
      <c r="B137" s="78">
        <v>39958.85</v>
      </c>
      <c r="C137" s="78">
        <v>8193.6200000000026</v>
      </c>
      <c r="D137" s="78">
        <v>22553.58</v>
      </c>
      <c r="E137" s="19">
        <v>22024.51</v>
      </c>
      <c r="F137" s="19">
        <v>47623.399999999994</v>
      </c>
      <c r="G137" s="83">
        <v>0</v>
      </c>
      <c r="H137" s="19">
        <v>47623.399999999994</v>
      </c>
      <c r="I137" s="21" t="s">
        <v>128</v>
      </c>
      <c r="J137" s="1"/>
      <c r="K137" s="19">
        <v>48152.47</v>
      </c>
      <c r="L137" s="83">
        <v>0</v>
      </c>
      <c r="M137" s="19">
        <v>48152.47</v>
      </c>
      <c r="N137" s="21" t="s">
        <v>128</v>
      </c>
      <c r="O137" s="62"/>
      <c r="P137" s="62"/>
      <c r="Q137" s="69"/>
      <c r="R137" s="69"/>
      <c r="S137" s="69"/>
      <c r="T137" s="70"/>
      <c r="U137" s="70"/>
      <c r="V137" s="70"/>
      <c r="W137" s="70"/>
      <c r="X137" s="71"/>
      <c r="Y137" s="62"/>
      <c r="Z137" s="70"/>
      <c r="AA137" s="70"/>
      <c r="AB137" s="70"/>
      <c r="AC137" s="71"/>
      <c r="AD137" s="62"/>
      <c r="AE137" s="62"/>
      <c r="AF137" s="69"/>
      <c r="AG137" s="69"/>
      <c r="AH137" s="69"/>
      <c r="AI137" s="70"/>
      <c r="AJ137" s="70"/>
      <c r="AK137" s="70"/>
      <c r="AL137" s="70"/>
      <c r="AM137" s="71"/>
      <c r="AN137" s="62"/>
      <c r="AO137" s="70"/>
      <c r="AP137" s="70"/>
      <c r="AQ137" s="70"/>
      <c r="AR137" s="71"/>
      <c r="AS137" s="62"/>
      <c r="AT137" s="62"/>
      <c r="AU137" s="62"/>
      <c r="AV137" s="62"/>
      <c r="AW137" s="1"/>
      <c r="AX137" s="1"/>
      <c r="AY137" s="1"/>
      <c r="AZ137" s="1"/>
      <c r="BA137" s="1"/>
      <c r="BB137" s="1"/>
      <c r="BC137" s="1"/>
      <c r="BD137" s="1"/>
      <c r="BE137" s="2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 t="s">
        <v>146</v>
      </c>
      <c r="B138" s="78">
        <v>20313</v>
      </c>
      <c r="C138" s="78">
        <v>5129.57</v>
      </c>
      <c r="D138" s="78">
        <v>11499.52</v>
      </c>
      <c r="E138" s="19">
        <v>11228.3</v>
      </c>
      <c r="F138" s="19">
        <v>25171.35</v>
      </c>
      <c r="G138" s="83">
        <v>28804.76</v>
      </c>
      <c r="H138" s="19">
        <v>-3633.41</v>
      </c>
      <c r="I138" s="21">
        <v>-0.12613922143423517</v>
      </c>
      <c r="J138" s="1"/>
      <c r="K138" s="19">
        <v>25442.57</v>
      </c>
      <c r="L138" s="83">
        <v>28752.66</v>
      </c>
      <c r="M138" s="19">
        <v>-3310.09</v>
      </c>
      <c r="N138" s="21">
        <v>-0.11512291384518858</v>
      </c>
      <c r="O138" s="62"/>
      <c r="P138" s="62"/>
      <c r="Q138" s="69"/>
      <c r="R138" s="69"/>
      <c r="S138" s="69"/>
      <c r="T138" s="70"/>
      <c r="U138" s="70"/>
      <c r="V138" s="70"/>
      <c r="W138" s="70"/>
      <c r="X138" s="71"/>
      <c r="Y138" s="62"/>
      <c r="Z138" s="70"/>
      <c r="AA138" s="70"/>
      <c r="AB138" s="70"/>
      <c r="AC138" s="71"/>
      <c r="AD138" s="62"/>
      <c r="AE138" s="62"/>
      <c r="AF138" s="69"/>
      <c r="AG138" s="69"/>
      <c r="AH138" s="69"/>
      <c r="AI138" s="70"/>
      <c r="AJ138" s="70"/>
      <c r="AK138" s="70"/>
      <c r="AL138" s="70"/>
      <c r="AM138" s="71"/>
      <c r="AN138" s="62"/>
      <c r="AO138" s="70"/>
      <c r="AP138" s="70"/>
      <c r="AQ138" s="70"/>
      <c r="AR138" s="71"/>
      <c r="AS138" s="62"/>
      <c r="AT138" s="62"/>
      <c r="AU138" s="62"/>
      <c r="AV138" s="62"/>
      <c r="AW138" s="1"/>
      <c r="AX138" s="1"/>
      <c r="AY138" s="1"/>
      <c r="AZ138" s="1"/>
      <c r="BA138" s="1"/>
      <c r="BB138" s="1"/>
      <c r="BC138" s="1"/>
      <c r="BD138" s="1"/>
      <c r="BE138" s="2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 t="s">
        <v>170</v>
      </c>
      <c r="B139" s="78">
        <v>45075.59</v>
      </c>
      <c r="C139" s="78">
        <v>9496.5899999999965</v>
      </c>
      <c r="D139" s="78">
        <v>25521.99</v>
      </c>
      <c r="E139" s="19">
        <v>24933.88</v>
      </c>
      <c r="F139" s="19">
        <v>53984.069999999992</v>
      </c>
      <c r="G139" s="78">
        <v>53628.260000000009</v>
      </c>
      <c r="H139" s="19">
        <v>355.80999999998312</v>
      </c>
      <c r="I139" s="21">
        <v>6.6347481719521983E-3</v>
      </c>
      <c r="J139" s="1"/>
      <c r="K139" s="19">
        <v>54572.179999999993</v>
      </c>
      <c r="L139" s="78">
        <v>53531.090000000004</v>
      </c>
      <c r="M139" s="19">
        <v>1041.0899999999892</v>
      </c>
      <c r="N139" s="21">
        <v>1.9448324328908528E-2</v>
      </c>
      <c r="O139" s="62"/>
      <c r="P139" s="62"/>
      <c r="Q139" s="69"/>
      <c r="R139" s="69"/>
      <c r="S139" s="69"/>
      <c r="T139" s="70"/>
      <c r="U139" s="70"/>
      <c r="V139" s="70"/>
      <c r="W139" s="70"/>
      <c r="X139" s="71"/>
      <c r="Y139" s="62"/>
      <c r="Z139" s="70"/>
      <c r="AA139" s="70"/>
      <c r="AB139" s="70"/>
      <c r="AC139" s="71"/>
      <c r="AD139" s="62"/>
      <c r="AE139" s="62"/>
      <c r="AF139" s="69"/>
      <c r="AG139" s="69"/>
      <c r="AH139" s="69"/>
      <c r="AI139" s="70"/>
      <c r="AJ139" s="70"/>
      <c r="AK139" s="70"/>
      <c r="AL139" s="70"/>
      <c r="AM139" s="71"/>
      <c r="AN139" s="62"/>
      <c r="AO139" s="70"/>
      <c r="AP139" s="70"/>
      <c r="AQ139" s="70"/>
      <c r="AR139" s="71"/>
      <c r="AS139" s="62"/>
      <c r="AT139" s="62"/>
      <c r="AU139" s="62"/>
      <c r="AV139" s="62"/>
      <c r="AW139" s="1"/>
      <c r="AX139" s="1"/>
      <c r="AY139" s="1"/>
      <c r="AZ139" s="1"/>
      <c r="BA139" s="1"/>
      <c r="BB139" s="1"/>
      <c r="BC139" s="1"/>
      <c r="BD139" s="1"/>
      <c r="BE139" s="2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 t="s">
        <v>118</v>
      </c>
      <c r="B140" s="78">
        <v>114796.79000000001</v>
      </c>
      <c r="C140" s="78">
        <v>25845.330000000016</v>
      </c>
      <c r="D140" s="78">
        <v>64921.63</v>
      </c>
      <c r="E140" s="19">
        <v>63397.09</v>
      </c>
      <c r="F140" s="19">
        <v>139117.58000000002</v>
      </c>
      <c r="G140" s="83">
        <v>147029.81</v>
      </c>
      <c r="H140" s="19">
        <v>-7912.2299999999814</v>
      </c>
      <c r="I140" s="21">
        <v>-5.3813781028486551E-2</v>
      </c>
      <c r="J140" s="1"/>
      <c r="K140" s="19">
        <v>140642.12000000002</v>
      </c>
      <c r="L140" s="83">
        <v>146763.64000000001</v>
      </c>
      <c r="M140" s="19">
        <v>-6121.5199999999895</v>
      </c>
      <c r="N140" s="21">
        <v>-4.1710058431366215E-2</v>
      </c>
      <c r="O140" s="62"/>
      <c r="P140" s="62"/>
      <c r="Q140" s="69"/>
      <c r="R140" s="69"/>
      <c r="S140" s="69"/>
      <c r="T140" s="70"/>
      <c r="U140" s="70"/>
      <c r="V140" s="70"/>
      <c r="W140" s="70"/>
      <c r="X140" s="71"/>
      <c r="Y140" s="62"/>
      <c r="Z140" s="70"/>
      <c r="AA140" s="70"/>
      <c r="AB140" s="70"/>
      <c r="AC140" s="71"/>
      <c r="AD140" s="62"/>
      <c r="AE140" s="62"/>
      <c r="AF140" s="69"/>
      <c r="AG140" s="69"/>
      <c r="AH140" s="69"/>
      <c r="AI140" s="70"/>
      <c r="AJ140" s="70"/>
      <c r="AK140" s="70"/>
      <c r="AL140" s="70"/>
      <c r="AM140" s="71"/>
      <c r="AN140" s="62"/>
      <c r="AO140" s="70"/>
      <c r="AP140" s="70"/>
      <c r="AQ140" s="70"/>
      <c r="AR140" s="71"/>
      <c r="AS140" s="62"/>
      <c r="AT140" s="62"/>
      <c r="AU140" s="62"/>
      <c r="AV140" s="62"/>
      <c r="AW140" s="1"/>
      <c r="AX140" s="1"/>
      <c r="AY140" s="1"/>
      <c r="AZ140" s="1"/>
      <c r="BA140" s="1"/>
      <c r="BB140" s="1"/>
      <c r="BC140" s="1"/>
      <c r="BD140" s="1"/>
      <c r="BE140" s="2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 t="s">
        <v>142</v>
      </c>
      <c r="B141" s="78">
        <v>70666.02</v>
      </c>
      <c r="C141" s="78">
        <v>15648.340000000011</v>
      </c>
      <c r="D141" s="78">
        <v>40046.730000000003</v>
      </c>
      <c r="E141" s="19">
        <v>39102.31</v>
      </c>
      <c r="F141" s="19">
        <v>85369.94</v>
      </c>
      <c r="G141" s="83">
        <v>88657.57</v>
      </c>
      <c r="H141" s="19">
        <v>-3287.6300000000047</v>
      </c>
      <c r="I141" s="21">
        <v>-3.7082338259440295E-2</v>
      </c>
      <c r="J141" s="1"/>
      <c r="K141" s="19">
        <v>86314.360000000015</v>
      </c>
      <c r="L141" s="83">
        <v>88496.6</v>
      </c>
      <c r="M141" s="19">
        <v>-2182.2399999999907</v>
      </c>
      <c r="N141" s="21">
        <v>-2.465902644847362E-2</v>
      </c>
      <c r="O141" s="62"/>
      <c r="P141" s="62"/>
      <c r="Q141" s="69"/>
      <c r="R141" s="69"/>
      <c r="S141" s="69"/>
      <c r="T141" s="70"/>
      <c r="U141" s="70"/>
      <c r="V141" s="70"/>
      <c r="W141" s="70"/>
      <c r="X141" s="71"/>
      <c r="Y141" s="62"/>
      <c r="Z141" s="70"/>
      <c r="AA141" s="70"/>
      <c r="AB141" s="70"/>
      <c r="AC141" s="71"/>
      <c r="AD141" s="62"/>
      <c r="AE141" s="62"/>
      <c r="AF141" s="69"/>
      <c r="AG141" s="69"/>
      <c r="AH141" s="69"/>
      <c r="AI141" s="70"/>
      <c r="AJ141" s="70"/>
      <c r="AK141" s="70"/>
      <c r="AL141" s="70"/>
      <c r="AM141" s="71"/>
      <c r="AN141" s="62"/>
      <c r="AO141" s="70"/>
      <c r="AP141" s="70"/>
      <c r="AQ141" s="70"/>
      <c r="AR141" s="71"/>
      <c r="AS141" s="62"/>
      <c r="AT141" s="62"/>
      <c r="AU141" s="62"/>
      <c r="AV141" s="62"/>
      <c r="AW141" s="1"/>
      <c r="AX141" s="1"/>
      <c r="AY141" s="1"/>
      <c r="AZ141" s="1"/>
      <c r="BA141" s="1"/>
      <c r="BB141" s="1"/>
      <c r="BC141" s="1"/>
      <c r="BD141" s="1"/>
      <c r="BE141" s="2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 t="s">
        <v>119</v>
      </c>
      <c r="B142" s="78">
        <v>81850.51999999999</v>
      </c>
      <c r="C142" s="78">
        <v>16991.11</v>
      </c>
      <c r="D142" s="78">
        <v>46451.58</v>
      </c>
      <c r="E142" s="19">
        <v>45356.4</v>
      </c>
      <c r="F142" s="19">
        <v>97746.449999999983</v>
      </c>
      <c r="G142" s="83">
        <v>108206.89</v>
      </c>
      <c r="H142" s="19">
        <v>-10460.440000000017</v>
      </c>
      <c r="I142" s="21">
        <v>-9.6670738804155776E-2</v>
      </c>
      <c r="J142" s="1"/>
      <c r="K142" s="19">
        <v>98841.62999999999</v>
      </c>
      <c r="L142" s="83">
        <v>108004.17</v>
      </c>
      <c r="M142" s="19">
        <v>-9162.5400000000081</v>
      </c>
      <c r="N142" s="21">
        <v>-8.4835057757492227E-2</v>
      </c>
      <c r="O142" s="62"/>
      <c r="P142" s="62"/>
      <c r="Q142" s="69"/>
      <c r="R142" s="69"/>
      <c r="S142" s="69"/>
      <c r="T142" s="70"/>
      <c r="U142" s="70"/>
      <c r="V142" s="70"/>
      <c r="W142" s="70"/>
      <c r="X142" s="71"/>
      <c r="Y142" s="62"/>
      <c r="Z142" s="70"/>
      <c r="AA142" s="70"/>
      <c r="AB142" s="70"/>
      <c r="AC142" s="71"/>
      <c r="AD142" s="62"/>
      <c r="AE142" s="62"/>
      <c r="AF142" s="69"/>
      <c r="AG142" s="69"/>
      <c r="AH142" s="69"/>
      <c r="AI142" s="70"/>
      <c r="AJ142" s="70"/>
      <c r="AK142" s="70"/>
      <c r="AL142" s="70"/>
      <c r="AM142" s="71"/>
      <c r="AN142" s="62"/>
      <c r="AO142" s="70"/>
      <c r="AP142" s="70"/>
      <c r="AQ142" s="70"/>
      <c r="AR142" s="71"/>
      <c r="AS142" s="62"/>
      <c r="AT142" s="62"/>
      <c r="AU142" s="62"/>
      <c r="AV142" s="62"/>
      <c r="AW142" s="1"/>
      <c r="AX142" s="1"/>
      <c r="AY142" s="1"/>
      <c r="AZ142" s="1"/>
      <c r="BA142" s="1"/>
      <c r="BB142" s="1"/>
      <c r="BC142" s="1"/>
      <c r="BD142" s="1"/>
      <c r="BE142" s="2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 t="s">
        <v>120</v>
      </c>
      <c r="B143" s="78">
        <v>54148.22</v>
      </c>
      <c r="C143" s="78">
        <v>11091.269999999997</v>
      </c>
      <c r="D143" s="78">
        <v>30675.119999999999</v>
      </c>
      <c r="E143" s="19">
        <v>29953.13</v>
      </c>
      <c r="F143" s="19">
        <v>64517.5</v>
      </c>
      <c r="G143" s="83">
        <v>63864.540000000008</v>
      </c>
      <c r="H143" s="19">
        <v>652.95999999999185</v>
      </c>
      <c r="I143" s="21">
        <v>1.0224140031384943E-2</v>
      </c>
      <c r="J143" s="1"/>
      <c r="K143" s="19">
        <v>65239.49</v>
      </c>
      <c r="L143" s="83">
        <v>63748.030000000006</v>
      </c>
      <c r="M143" s="19">
        <v>1491.4599999999919</v>
      </c>
      <c r="N143" s="21">
        <v>2.3396173968042389E-2</v>
      </c>
      <c r="O143" s="62"/>
      <c r="P143" s="62"/>
      <c r="Q143" s="69"/>
      <c r="R143" s="69"/>
      <c r="S143" s="69"/>
      <c r="T143" s="70"/>
      <c r="U143" s="70"/>
      <c r="V143" s="70"/>
      <c r="W143" s="70"/>
      <c r="X143" s="71"/>
      <c r="Y143" s="62"/>
      <c r="Z143" s="70"/>
      <c r="AA143" s="70"/>
      <c r="AB143" s="70"/>
      <c r="AC143" s="71"/>
      <c r="AD143" s="62"/>
      <c r="AE143" s="62"/>
      <c r="AF143" s="69"/>
      <c r="AG143" s="69"/>
      <c r="AH143" s="69"/>
      <c r="AI143" s="70"/>
      <c r="AJ143" s="70"/>
      <c r="AK143" s="70"/>
      <c r="AL143" s="70"/>
      <c r="AM143" s="71"/>
      <c r="AN143" s="62"/>
      <c r="AO143" s="70"/>
      <c r="AP143" s="70"/>
      <c r="AQ143" s="70"/>
      <c r="AR143" s="71"/>
      <c r="AS143" s="62"/>
      <c r="AT143" s="62"/>
      <c r="AU143" s="62"/>
      <c r="AV143" s="62"/>
      <c r="AW143" s="1"/>
      <c r="AX143" s="1"/>
      <c r="AY143" s="1"/>
      <c r="AZ143" s="1"/>
      <c r="BA143" s="1"/>
      <c r="BB143" s="1"/>
      <c r="BC143" s="1"/>
      <c r="BD143" s="1"/>
      <c r="BE143" s="2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 t="s">
        <v>121</v>
      </c>
      <c r="B144" s="78">
        <v>16601.629999999997</v>
      </c>
      <c r="C144" s="78">
        <v>3602.6100000000006</v>
      </c>
      <c r="D144" s="78">
        <v>9420.3799999999992</v>
      </c>
      <c r="E144" s="19">
        <v>9198.2000000000007</v>
      </c>
      <c r="F144" s="19">
        <v>19982.059999999998</v>
      </c>
      <c r="G144" s="83">
        <v>20996.63</v>
      </c>
      <c r="H144" s="19">
        <v>-1014.5700000000033</v>
      </c>
      <c r="I144" s="21">
        <v>-4.8320611450504369E-2</v>
      </c>
      <c r="J144" s="1"/>
      <c r="K144" s="19">
        <v>20204.239999999998</v>
      </c>
      <c r="L144" s="83">
        <v>20958.97</v>
      </c>
      <c r="M144" s="19">
        <v>-754.7300000000032</v>
      </c>
      <c r="N144" s="21">
        <v>-3.600988025652041E-2</v>
      </c>
      <c r="O144" s="62"/>
      <c r="P144" s="62"/>
      <c r="Q144" s="69"/>
      <c r="R144" s="69"/>
      <c r="S144" s="69"/>
      <c r="T144" s="70"/>
      <c r="U144" s="70"/>
      <c r="V144" s="70"/>
      <c r="W144" s="70"/>
      <c r="X144" s="71"/>
      <c r="Y144" s="62"/>
      <c r="Z144" s="70"/>
      <c r="AA144" s="70"/>
      <c r="AB144" s="70"/>
      <c r="AC144" s="71"/>
      <c r="AD144" s="62"/>
      <c r="AE144" s="62"/>
      <c r="AF144" s="69"/>
      <c r="AG144" s="69"/>
      <c r="AH144" s="69"/>
      <c r="AI144" s="70"/>
      <c r="AJ144" s="70"/>
      <c r="AK144" s="70"/>
      <c r="AL144" s="70"/>
      <c r="AM144" s="71"/>
      <c r="AN144" s="62"/>
      <c r="AO144" s="70"/>
      <c r="AP144" s="70"/>
      <c r="AQ144" s="70"/>
      <c r="AR144" s="71"/>
      <c r="AS144" s="62"/>
      <c r="AT144" s="62"/>
      <c r="AU144" s="62"/>
      <c r="AV144" s="62"/>
      <c r="AW144" s="1"/>
      <c r="AX144" s="1"/>
      <c r="AY144" s="1"/>
      <c r="AZ144" s="1"/>
      <c r="BA144" s="1"/>
      <c r="BB144" s="1"/>
      <c r="BC144" s="1"/>
      <c r="BD144" s="1"/>
      <c r="BE144" s="2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 t="s">
        <v>122</v>
      </c>
      <c r="B145" s="78">
        <v>190921.81</v>
      </c>
      <c r="C145" s="78">
        <v>41164.790000000037</v>
      </c>
      <c r="D145" s="78">
        <v>108575.32</v>
      </c>
      <c r="E145" s="19">
        <v>106245.4</v>
      </c>
      <c r="F145" s="19">
        <v>229756.68000000002</v>
      </c>
      <c r="G145" s="83">
        <v>230190.43</v>
      </c>
      <c r="H145" s="19">
        <v>-433.7499999999709</v>
      </c>
      <c r="I145" s="21">
        <v>-1.8843094389283666E-3</v>
      </c>
      <c r="J145" s="1"/>
      <c r="K145" s="19">
        <v>232086.60000000003</v>
      </c>
      <c r="L145" s="83">
        <v>229776.36000000002</v>
      </c>
      <c r="M145" s="19">
        <v>2310.2400000000198</v>
      </c>
      <c r="N145" s="21">
        <v>1.0054298013947305E-2</v>
      </c>
      <c r="O145" s="62"/>
      <c r="P145" s="62"/>
      <c r="Q145" s="69"/>
      <c r="R145" s="69"/>
      <c r="S145" s="69"/>
      <c r="T145" s="70"/>
      <c r="U145" s="70"/>
      <c r="V145" s="70"/>
      <c r="W145" s="70"/>
      <c r="X145" s="71"/>
      <c r="Y145" s="62"/>
      <c r="Z145" s="70"/>
      <c r="AA145" s="70"/>
      <c r="AB145" s="70"/>
      <c r="AC145" s="71"/>
      <c r="AD145" s="62"/>
      <c r="AE145" s="62"/>
      <c r="AF145" s="69"/>
      <c r="AG145" s="69"/>
      <c r="AH145" s="69"/>
      <c r="AI145" s="70"/>
      <c r="AJ145" s="70"/>
      <c r="AK145" s="70"/>
      <c r="AL145" s="70"/>
      <c r="AM145" s="71"/>
      <c r="AN145" s="62"/>
      <c r="AO145" s="70"/>
      <c r="AP145" s="70"/>
      <c r="AQ145" s="70"/>
      <c r="AR145" s="71"/>
      <c r="AS145" s="62"/>
      <c r="AT145" s="62"/>
      <c r="AU145" s="62"/>
      <c r="AV145" s="62"/>
      <c r="AW145" s="1"/>
      <c r="AX145" s="1"/>
      <c r="AY145" s="1"/>
      <c r="AZ145" s="1"/>
      <c r="BA145" s="1"/>
      <c r="BB145" s="1"/>
      <c r="BC145" s="1"/>
      <c r="BD145" s="1"/>
      <c r="BE145" s="2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78" t="s">
        <v>128</v>
      </c>
      <c r="C146" s="78" t="s">
        <v>128</v>
      </c>
      <c r="D146" s="78"/>
      <c r="E146" s="19"/>
      <c r="F146" s="19"/>
      <c r="G146" s="83"/>
      <c r="H146" s="19"/>
      <c r="I146" s="21"/>
      <c r="J146" s="1"/>
      <c r="K146" s="19"/>
      <c r="L146" s="83"/>
      <c r="M146" s="19"/>
      <c r="N146" s="21"/>
      <c r="O146" s="62"/>
      <c r="P146" s="62"/>
      <c r="Q146" s="70"/>
      <c r="R146" s="70"/>
      <c r="S146" s="70"/>
      <c r="T146" s="70"/>
      <c r="U146" s="70"/>
      <c r="V146" s="70"/>
      <c r="W146" s="70"/>
      <c r="X146" s="71"/>
      <c r="Y146" s="62"/>
      <c r="Z146" s="70"/>
      <c r="AA146" s="70"/>
      <c r="AB146" s="70"/>
      <c r="AC146" s="71"/>
      <c r="AD146" s="62"/>
      <c r="AE146" s="62"/>
      <c r="AF146" s="70"/>
      <c r="AG146" s="70"/>
      <c r="AH146" s="70"/>
      <c r="AI146" s="70"/>
      <c r="AJ146" s="70"/>
      <c r="AK146" s="70"/>
      <c r="AL146" s="70"/>
      <c r="AM146" s="71"/>
      <c r="AN146" s="62"/>
      <c r="AO146" s="70"/>
      <c r="AP146" s="70"/>
      <c r="AQ146" s="70"/>
      <c r="AR146" s="71"/>
      <c r="AS146" s="62"/>
      <c r="AT146" s="62"/>
      <c r="AU146" s="62"/>
      <c r="AV146" s="62"/>
      <c r="AW146" s="1"/>
      <c r="AX146" s="1"/>
      <c r="AY146" s="1"/>
      <c r="AZ146" s="1"/>
      <c r="BA146" s="1"/>
      <c r="BB146" s="1"/>
      <c r="BC146" s="1"/>
      <c r="BD146" s="1"/>
      <c r="BE146" s="2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 t="s">
        <v>148</v>
      </c>
      <c r="B147" s="78">
        <v>0</v>
      </c>
      <c r="C147" s="78">
        <v>0</v>
      </c>
      <c r="D147" s="78">
        <v>0</v>
      </c>
      <c r="E147" s="19">
        <v>0</v>
      </c>
      <c r="F147" s="19">
        <v>0</v>
      </c>
      <c r="G147" s="83">
        <v>0</v>
      </c>
      <c r="H147" s="19">
        <v>0</v>
      </c>
      <c r="I147" s="21" t="s">
        <v>128</v>
      </c>
      <c r="J147" s="1"/>
      <c r="K147" s="19">
        <v>0</v>
      </c>
      <c r="L147" s="83">
        <v>0</v>
      </c>
      <c r="M147" s="19">
        <v>0</v>
      </c>
      <c r="N147" s="21" t="s">
        <v>128</v>
      </c>
      <c r="O147" s="62"/>
      <c r="P147" s="62"/>
      <c r="Q147" s="69"/>
      <c r="R147" s="69"/>
      <c r="S147" s="69"/>
      <c r="T147" s="70"/>
      <c r="U147" s="70"/>
      <c r="V147" s="70"/>
      <c r="W147" s="70"/>
      <c r="X147" s="71"/>
      <c r="Y147" s="62"/>
      <c r="Z147" s="70"/>
      <c r="AA147" s="70"/>
      <c r="AB147" s="70"/>
      <c r="AC147" s="71"/>
      <c r="AD147" s="62"/>
      <c r="AE147" s="62"/>
      <c r="AF147" s="69"/>
      <c r="AG147" s="69"/>
      <c r="AH147" s="69"/>
      <c r="AI147" s="70"/>
      <c r="AJ147" s="70"/>
      <c r="AK147" s="70"/>
      <c r="AL147" s="70"/>
      <c r="AM147" s="71"/>
      <c r="AN147" s="62"/>
      <c r="AO147" s="70"/>
      <c r="AP147" s="70"/>
      <c r="AQ147" s="70"/>
      <c r="AR147" s="71"/>
      <c r="AS147" s="62"/>
      <c r="AT147" s="62"/>
      <c r="AU147" s="62"/>
      <c r="AV147" s="62"/>
      <c r="AW147" s="1"/>
      <c r="AX147" s="1"/>
      <c r="AY147" s="1"/>
      <c r="AZ147" s="1"/>
      <c r="BA147" s="1"/>
      <c r="BB147" s="1"/>
      <c r="BC147" s="1"/>
      <c r="BD147" s="1"/>
      <c r="BE147" s="2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 t="s">
        <v>147</v>
      </c>
      <c r="B148" s="78">
        <v>3346519.08</v>
      </c>
      <c r="C148" s="78">
        <v>743582.79</v>
      </c>
      <c r="D148" s="78">
        <v>1913012.01</v>
      </c>
      <c r="E148" s="19">
        <v>1861345.49</v>
      </c>
      <c r="F148" s="19">
        <v>4038435.3500000006</v>
      </c>
      <c r="G148" s="83">
        <v>4696485.58</v>
      </c>
      <c r="H148" s="19">
        <v>-658050.22999999952</v>
      </c>
      <c r="I148" s="21">
        <v>-0.14011545841901629</v>
      </c>
      <c r="J148" s="1"/>
      <c r="K148" s="19">
        <v>4090101.87</v>
      </c>
      <c r="L148" s="83">
        <v>4687918.57</v>
      </c>
      <c r="M148" s="19">
        <v>-597816.70000000019</v>
      </c>
      <c r="N148" s="21">
        <v>-0.12752284218964161</v>
      </c>
      <c r="O148" s="62"/>
      <c r="P148" s="62"/>
      <c r="Q148" s="69"/>
      <c r="R148" s="69"/>
      <c r="S148" s="69"/>
      <c r="T148" s="70"/>
      <c r="U148" s="70"/>
      <c r="V148" s="70"/>
      <c r="W148" s="70"/>
      <c r="X148" s="71"/>
      <c r="Y148" s="62"/>
      <c r="Z148" s="70"/>
      <c r="AA148" s="70"/>
      <c r="AB148" s="70"/>
      <c r="AC148" s="71"/>
      <c r="AD148" s="62"/>
      <c r="AE148" s="62"/>
      <c r="AF148" s="69"/>
      <c r="AG148" s="69"/>
      <c r="AH148" s="69"/>
      <c r="AI148" s="70"/>
      <c r="AJ148" s="70"/>
      <c r="AK148" s="70"/>
      <c r="AL148" s="70"/>
      <c r="AM148" s="71"/>
      <c r="AN148" s="62"/>
      <c r="AO148" s="70"/>
      <c r="AP148" s="70"/>
      <c r="AQ148" s="70"/>
      <c r="AR148" s="71"/>
      <c r="AS148" s="62"/>
      <c r="AT148" s="62"/>
      <c r="AU148" s="62"/>
      <c r="AV148" s="62"/>
      <c r="AW148" s="1"/>
      <c r="AX148" s="1"/>
      <c r="AY148" s="1"/>
      <c r="AZ148" s="1"/>
      <c r="BA148" s="1"/>
      <c r="BB148" s="1"/>
      <c r="BC148" s="1"/>
      <c r="BD148" s="1"/>
      <c r="BE148" s="2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 t="s">
        <v>124</v>
      </c>
      <c r="B149" s="78">
        <v>1046478275.26</v>
      </c>
      <c r="C149" s="78">
        <v>28478278.470000029</v>
      </c>
      <c r="D149" s="78">
        <v>482665555.73000002</v>
      </c>
      <c r="E149" s="19">
        <v>472450720.92000002</v>
      </c>
      <c r="F149" s="19">
        <v>1064741718.9200001</v>
      </c>
      <c r="G149" s="83">
        <v>1163699812.71</v>
      </c>
      <c r="H149" s="19">
        <v>-98958093.789999962</v>
      </c>
      <c r="I149" s="21">
        <v>-8.5037475050845246E-2</v>
      </c>
      <c r="J149" s="1"/>
      <c r="K149" s="19">
        <v>1074956553.73</v>
      </c>
      <c r="L149" s="83">
        <v>1163306886.5900002</v>
      </c>
      <c r="M149" s="19">
        <v>-88350332.860000134</v>
      </c>
      <c r="N149" s="21">
        <v>-7.5947571426299487E-2</v>
      </c>
      <c r="O149" s="62"/>
      <c r="P149" s="62"/>
      <c r="Q149" s="69"/>
      <c r="R149" s="69"/>
      <c r="S149" s="69"/>
      <c r="T149" s="70"/>
      <c r="U149" s="70"/>
      <c r="V149" s="70"/>
      <c r="W149" s="70"/>
      <c r="X149" s="71"/>
      <c r="Y149" s="62"/>
      <c r="Z149" s="70"/>
      <c r="AA149" s="70"/>
      <c r="AB149" s="70"/>
      <c r="AC149" s="71"/>
      <c r="AD149" s="62"/>
      <c r="AE149" s="62"/>
      <c r="AF149" s="69"/>
      <c r="AG149" s="69"/>
      <c r="AH149" s="69"/>
      <c r="AI149" s="70"/>
      <c r="AJ149" s="70"/>
      <c r="AK149" s="70"/>
      <c r="AL149" s="70"/>
      <c r="AM149" s="71"/>
      <c r="AN149" s="62"/>
      <c r="AO149" s="70"/>
      <c r="AP149" s="70"/>
      <c r="AQ149" s="70"/>
      <c r="AR149" s="71"/>
      <c r="AS149" s="62"/>
      <c r="AT149" s="62"/>
      <c r="AU149" s="62"/>
      <c r="AV149" s="62"/>
      <c r="AW149" s="1"/>
      <c r="AX149" s="1"/>
      <c r="AY149" s="1"/>
      <c r="AZ149" s="1"/>
      <c r="BA149" s="1"/>
      <c r="BB149" s="1"/>
      <c r="BC149" s="1"/>
      <c r="BD149" s="1"/>
      <c r="BE149" s="2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 t="s">
        <v>123</v>
      </c>
      <c r="B150" s="19" t="s">
        <v>123</v>
      </c>
      <c r="C150" s="19" t="s">
        <v>128</v>
      </c>
      <c r="D150" s="19" t="s">
        <v>128</v>
      </c>
      <c r="E150" s="19" t="s">
        <v>128</v>
      </c>
      <c r="F150" s="19" t="s">
        <v>123</v>
      </c>
      <c r="G150" s="19" t="s">
        <v>128</v>
      </c>
      <c r="H150" s="19" t="s">
        <v>128</v>
      </c>
      <c r="I150" s="21"/>
      <c r="J150" s="1" t="s">
        <v>123</v>
      </c>
      <c r="K150" s="19" t="s">
        <v>128</v>
      </c>
      <c r="L150" s="19" t="s">
        <v>128</v>
      </c>
      <c r="M150" s="19" t="s">
        <v>128</v>
      </c>
      <c r="N150" s="21"/>
      <c r="O150" s="62"/>
      <c r="P150" s="62"/>
      <c r="Q150" s="70"/>
      <c r="R150" s="70"/>
      <c r="S150" s="70"/>
      <c r="T150" s="70"/>
      <c r="U150" s="70"/>
      <c r="V150" s="70"/>
      <c r="W150" s="70"/>
      <c r="X150" s="71"/>
      <c r="Y150" s="62"/>
      <c r="Z150" s="70"/>
      <c r="AA150" s="70"/>
      <c r="AB150" s="70"/>
      <c r="AC150" s="71"/>
      <c r="AD150" s="62"/>
      <c r="AE150" s="62"/>
      <c r="AF150" s="70"/>
      <c r="AG150" s="70"/>
      <c r="AH150" s="70"/>
      <c r="AI150" s="70"/>
      <c r="AJ150" s="70"/>
      <c r="AK150" s="70"/>
      <c r="AL150" s="70"/>
      <c r="AM150" s="71"/>
      <c r="AN150" s="62"/>
      <c r="AO150" s="70"/>
      <c r="AP150" s="70"/>
      <c r="AQ150" s="70"/>
      <c r="AR150" s="71"/>
      <c r="AS150" s="62"/>
      <c r="AT150" s="62"/>
      <c r="AU150" s="62"/>
      <c r="AV150" s="62"/>
      <c r="AW150" s="1"/>
      <c r="AX150" s="1"/>
      <c r="AY150" s="1"/>
      <c r="AZ150" s="1"/>
      <c r="BA150" s="1"/>
      <c r="BB150" s="1"/>
      <c r="BC150" s="1"/>
      <c r="BD150" s="1"/>
      <c r="BE150" s="2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 t="s">
        <v>125</v>
      </c>
      <c r="B151" s="19">
        <v>2116523143.20333</v>
      </c>
      <c r="C151" s="19">
        <v>274849603.06667</v>
      </c>
      <c r="D151" s="19">
        <v>1078967407.1000001</v>
      </c>
      <c r="E151" s="19">
        <v>1056178813.72</v>
      </c>
      <c r="F151" s="19">
        <v>2368584152.8900003</v>
      </c>
      <c r="G151" s="19">
        <v>2590931190.9099998</v>
      </c>
      <c r="H151" s="19">
        <v>-222347038.01999974</v>
      </c>
      <c r="I151" s="21">
        <v>-8.5817423017670258E-2</v>
      </c>
      <c r="J151" s="1" t="s">
        <v>123</v>
      </c>
      <c r="K151" s="19">
        <v>2391372746.27</v>
      </c>
      <c r="L151" s="19">
        <v>2590448125.6599989</v>
      </c>
      <c r="M151" s="19">
        <v>-199075379.39000016</v>
      </c>
      <c r="N151" s="21">
        <v>-7.6849784181367564E-2</v>
      </c>
      <c r="O151" s="62"/>
      <c r="P151" s="62"/>
      <c r="Q151" s="70"/>
      <c r="R151" s="70"/>
      <c r="S151" s="70"/>
      <c r="T151" s="70"/>
      <c r="U151" s="70"/>
      <c r="V151" s="70"/>
      <c r="W151" s="70"/>
      <c r="X151" s="71"/>
      <c r="Y151" s="62"/>
      <c r="Z151" s="70"/>
      <c r="AA151" s="70"/>
      <c r="AB151" s="70"/>
      <c r="AC151" s="71"/>
      <c r="AD151" s="62"/>
      <c r="AE151" s="62"/>
      <c r="AF151" s="70"/>
      <c r="AG151" s="70"/>
      <c r="AH151" s="70"/>
      <c r="AI151" s="70"/>
      <c r="AJ151" s="70"/>
      <c r="AK151" s="70"/>
      <c r="AL151" s="70"/>
      <c r="AM151" s="71"/>
      <c r="AN151" s="62"/>
      <c r="AO151" s="70"/>
      <c r="AP151" s="70"/>
      <c r="AQ151" s="70"/>
      <c r="AR151" s="71"/>
      <c r="AS151" s="62"/>
      <c r="AT151" s="62"/>
      <c r="AU151" s="62"/>
      <c r="AV151" s="62"/>
      <c r="AW151" s="1"/>
      <c r="AX151" s="1"/>
      <c r="AY151" s="1"/>
      <c r="AZ151" s="1"/>
      <c r="BA151" s="1"/>
      <c r="BB151" s="1"/>
      <c r="BC151" s="1"/>
      <c r="BD151" s="1"/>
      <c r="BE151" s="2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 t="s">
        <v>126</v>
      </c>
      <c r="B152" s="19">
        <v>1046478275.26</v>
      </c>
      <c r="C152" s="19">
        <v>28478278.470000029</v>
      </c>
      <c r="D152" s="19">
        <v>482665555.73000002</v>
      </c>
      <c r="E152" s="19">
        <v>472450720.92000002</v>
      </c>
      <c r="F152" s="19">
        <v>1064741718.9200001</v>
      </c>
      <c r="G152" s="19">
        <v>1163699812.71</v>
      </c>
      <c r="H152" s="19">
        <v>-98958093.789999962</v>
      </c>
      <c r="I152" s="21">
        <v>-8.5037475050845246E-2</v>
      </c>
      <c r="J152" s="1" t="s">
        <v>123</v>
      </c>
      <c r="K152" s="19">
        <v>1074956553.73</v>
      </c>
      <c r="L152" s="19">
        <v>1163306886.5900002</v>
      </c>
      <c r="M152" s="19">
        <v>-88350332.860000134</v>
      </c>
      <c r="N152" s="21">
        <v>-7.5947571426299487E-2</v>
      </c>
      <c r="O152" s="62"/>
      <c r="P152" s="62"/>
      <c r="Q152" s="70"/>
      <c r="R152" s="70"/>
      <c r="S152" s="70"/>
      <c r="T152" s="70"/>
      <c r="U152" s="70"/>
      <c r="V152" s="70"/>
      <c r="W152" s="70"/>
      <c r="X152" s="71"/>
      <c r="Y152" s="62"/>
      <c r="Z152" s="70"/>
      <c r="AA152" s="70"/>
      <c r="AB152" s="70"/>
      <c r="AC152" s="71"/>
      <c r="AD152" s="62"/>
      <c r="AE152" s="62"/>
      <c r="AF152" s="70"/>
      <c r="AG152" s="70"/>
      <c r="AH152" s="70"/>
      <c r="AI152" s="70"/>
      <c r="AJ152" s="70"/>
      <c r="AK152" s="70"/>
      <c r="AL152" s="70"/>
      <c r="AM152" s="71"/>
      <c r="AN152" s="62"/>
      <c r="AO152" s="70"/>
      <c r="AP152" s="70"/>
      <c r="AQ152" s="70"/>
      <c r="AR152" s="71"/>
      <c r="AS152" s="62"/>
      <c r="AT152" s="62"/>
      <c r="AU152" s="62"/>
      <c r="AV152" s="62"/>
      <c r="AW152" s="1"/>
      <c r="AX152" s="1"/>
      <c r="AY152" s="1"/>
      <c r="AZ152" s="1"/>
      <c r="BA152" s="1"/>
      <c r="BB152" s="1"/>
      <c r="BC152" s="1"/>
      <c r="BD152" s="1"/>
      <c r="BE152" s="2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 t="s">
        <v>127</v>
      </c>
      <c r="B153" s="19">
        <v>1070044867.9433299</v>
      </c>
      <c r="C153" s="19">
        <v>246371324.59666997</v>
      </c>
      <c r="D153" s="19">
        <v>596301851.37000012</v>
      </c>
      <c r="E153" s="19">
        <v>583728092.79999995</v>
      </c>
      <c r="F153" s="19">
        <v>1303842433.9700005</v>
      </c>
      <c r="G153" s="19">
        <v>1427231378.1999998</v>
      </c>
      <c r="H153" s="19">
        <v>-123388944.2299998</v>
      </c>
      <c r="I153" s="21">
        <v>-8.6453357258453378E-2</v>
      </c>
      <c r="J153" s="1" t="s">
        <v>123</v>
      </c>
      <c r="K153" s="19">
        <v>1316416192.54</v>
      </c>
      <c r="L153" s="19">
        <v>1427141239.069999</v>
      </c>
      <c r="M153" s="19">
        <v>-110725046.53000002</v>
      </c>
      <c r="N153" s="21">
        <v>-7.7585205653613709E-2</v>
      </c>
      <c r="O153" s="62"/>
      <c r="P153" s="62"/>
      <c r="Q153" s="70"/>
      <c r="R153" s="70"/>
      <c r="S153" s="70"/>
      <c r="T153" s="70"/>
      <c r="U153" s="70"/>
      <c r="V153" s="70"/>
      <c r="W153" s="70"/>
      <c r="X153" s="71"/>
      <c r="Y153" s="62"/>
      <c r="Z153" s="70"/>
      <c r="AA153" s="70"/>
      <c r="AB153" s="70"/>
      <c r="AC153" s="71"/>
      <c r="AD153" s="62"/>
      <c r="AE153" s="62"/>
      <c r="AF153" s="70"/>
      <c r="AG153" s="70"/>
      <c r="AH153" s="70"/>
      <c r="AI153" s="70"/>
      <c r="AJ153" s="70"/>
      <c r="AK153" s="70"/>
      <c r="AL153" s="70"/>
      <c r="AM153" s="71"/>
      <c r="AN153" s="62"/>
      <c r="AO153" s="70"/>
      <c r="AP153" s="70"/>
      <c r="AQ153" s="70"/>
      <c r="AR153" s="71"/>
      <c r="AS153" s="62"/>
      <c r="AT153" s="62"/>
      <c r="AU153" s="62"/>
      <c r="AV153" s="62"/>
      <c r="AW153" s="1"/>
      <c r="AX153" s="1"/>
      <c r="AY153" s="1"/>
      <c r="AZ153" s="1"/>
      <c r="BA153" s="1"/>
      <c r="BB153" s="1"/>
      <c r="BC153" s="1"/>
      <c r="BD153" s="1"/>
      <c r="BE153" s="2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 t="s">
        <v>123</v>
      </c>
      <c r="B154" s="1" t="s">
        <v>123</v>
      </c>
      <c r="C154" s="1" t="s">
        <v>128</v>
      </c>
      <c r="D154" s="1" t="s">
        <v>128</v>
      </c>
      <c r="E154" s="1" t="s">
        <v>128</v>
      </c>
      <c r="F154" s="1" t="s">
        <v>128</v>
      </c>
      <c r="G154" s="1" t="s">
        <v>128</v>
      </c>
      <c r="H154" s="1" t="s">
        <v>128</v>
      </c>
      <c r="I154" s="21"/>
      <c r="J154" s="1" t="s">
        <v>123</v>
      </c>
      <c r="K154" s="1" t="s">
        <v>128</v>
      </c>
      <c r="L154" s="1" t="s">
        <v>128</v>
      </c>
      <c r="M154" s="1" t="s">
        <v>128</v>
      </c>
      <c r="N154" s="21"/>
      <c r="O154" s="62"/>
      <c r="P154" s="62"/>
      <c r="Q154" s="62"/>
      <c r="R154" s="62"/>
      <c r="S154" s="62"/>
      <c r="T154" s="62"/>
      <c r="U154" s="62"/>
      <c r="V154" s="62"/>
      <c r="W154" s="62"/>
      <c r="X154" s="71"/>
      <c r="Y154" s="62"/>
      <c r="Z154" s="62"/>
      <c r="AA154" s="62"/>
      <c r="AB154" s="62"/>
      <c r="AC154" s="71"/>
      <c r="AD154" s="62"/>
      <c r="AE154" s="62"/>
      <c r="AF154" s="62"/>
      <c r="AG154" s="62"/>
      <c r="AH154" s="62"/>
      <c r="AI154" s="62"/>
      <c r="AJ154" s="62"/>
      <c r="AK154" s="62"/>
      <c r="AL154" s="62"/>
      <c r="AM154" s="71"/>
      <c r="AN154" s="62"/>
      <c r="AO154" s="62"/>
      <c r="AP154" s="62"/>
      <c r="AQ154" s="62"/>
      <c r="AR154" s="71"/>
      <c r="AS154" s="62"/>
      <c r="AT154" s="62"/>
      <c r="AU154" s="62"/>
      <c r="AV154" s="62"/>
      <c r="AW154" s="1"/>
      <c r="AX154" s="1"/>
      <c r="AY154" s="1"/>
      <c r="AZ154" s="1"/>
      <c r="BA154" s="1"/>
      <c r="BB154" s="1"/>
      <c r="BC154" s="1"/>
      <c r="BD154" s="1"/>
      <c r="BE154" s="2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2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</sheetData>
  <mergeCells count="4">
    <mergeCell ref="A2:N2"/>
    <mergeCell ref="A3:N3"/>
    <mergeCell ref="A4:N4"/>
    <mergeCell ref="A5:N5"/>
  </mergeCells>
  <pageMargins left="0.25" right="0.25" top="0.25" bottom="0.25" header="0" footer="0"/>
  <pageSetup paperSize="5" scale="57" fitToHeight="0" orientation="landscape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29</vt:i4>
      </vt:variant>
    </vt:vector>
  </HeadingPairs>
  <TitlesOfParts>
    <vt:vector size="37" baseType="lpstr">
      <vt:lpstr>Setup</vt:lpstr>
      <vt:lpstr>Jan</vt:lpstr>
      <vt:lpstr>Feb</vt:lpstr>
      <vt:lpstr>Mar</vt:lpstr>
      <vt:lpstr>1QTR510</vt:lpstr>
      <vt:lpstr>1QTR511</vt:lpstr>
      <vt:lpstr>Apr</vt:lpstr>
      <vt:lpstr>AS500</vt:lpstr>
      <vt:lpstr>APR</vt:lpstr>
      <vt:lpstr>'AS500'!AUG</vt:lpstr>
      <vt:lpstr>AUG</vt:lpstr>
      <vt:lpstr>CASHQTRLY1</vt:lpstr>
      <vt:lpstr>Feb!FEB</vt:lpstr>
      <vt:lpstr>Mar!FEB</vt:lpstr>
      <vt:lpstr>FEB</vt:lpstr>
      <vt:lpstr>Feb!JAN</vt:lpstr>
      <vt:lpstr>JAN</vt:lpstr>
      <vt:lpstr>Feb!MAR</vt:lpstr>
      <vt:lpstr>Mar!MAR</vt:lpstr>
      <vt:lpstr>MAR</vt:lpstr>
      <vt:lpstr>'1QTR510'!Print_Area</vt:lpstr>
      <vt:lpstr>'1QTR511'!Print_Area</vt:lpstr>
      <vt:lpstr>Apr!Print_Area</vt:lpstr>
      <vt:lpstr>'AS500'!Print_Area</vt:lpstr>
      <vt:lpstr>Feb!Print_Area</vt:lpstr>
      <vt:lpstr>Jan!Print_Area</vt:lpstr>
      <vt:lpstr>Mar!Print_Area</vt:lpstr>
      <vt:lpstr>Print_Area</vt:lpstr>
      <vt:lpstr>'1QTR510'!Print_Titles</vt:lpstr>
      <vt:lpstr>'1QTR511'!Print_Titles</vt:lpstr>
      <vt:lpstr>Apr!Print_Titles</vt:lpstr>
      <vt:lpstr>'AS500'!Print_Titles</vt:lpstr>
      <vt:lpstr>Feb!Print_Titles</vt:lpstr>
      <vt:lpstr>Jan!Print_Titles</vt:lpstr>
      <vt:lpstr>Mar!Print_Titles</vt:lpstr>
      <vt:lpstr>QUARTERLY1</vt:lpstr>
      <vt:lpstr>'AS500'!SEP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Bosley, Timothy</cp:lastModifiedBy>
  <cp:lastPrinted>2020-09-14T14:40:35Z</cp:lastPrinted>
  <dcterms:created xsi:type="dcterms:W3CDTF">2003-07-17T13:01:36Z</dcterms:created>
  <dcterms:modified xsi:type="dcterms:W3CDTF">2020-09-14T14:40:54Z</dcterms:modified>
</cp:coreProperties>
</file>